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6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7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tables/table2.xml" ContentType="application/vnd.openxmlformats-officedocument.spreadsheetml.table+xml"/>
  <Override PartName="/xl/tables/table1.xml" ContentType="application/vnd.openxmlformats-officedocument.spreadsheetml.table+xml"/>
  <Override PartName="/xl/tables/table4.xml" ContentType="application/vnd.openxmlformats-officedocument.spreadsheetml.table+xml"/>
  <Override PartName="/xl/tables/table3.xml" ContentType="application/vnd.openxmlformats-officedocument.spreadsheetml.table+xml"/>
  <Override PartName="/xl/tables/table5.xml" ContentType="application/vnd.openxmlformats-officedocument.spreadsheetml.table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75 - Paris\1°\PALAIS ROYAL\04 - COMEDIE FRANCAISE\Z-23040 RENOVATION ENERGERIQUE - Intérieurs\03 - DET\LOT 05 STORES - Consultation directe\"/>
    </mc:Choice>
  </mc:AlternateContent>
  <xr:revisionPtr revIDLastSave="0" documentId="13_ncr:1_{622F3228-647C-448C-A22C-BCAB4313F8E8}" xr6:coauthVersionLast="47" xr6:coauthVersionMax="47" xr10:uidLastSave="{00000000-0000-0000-0000-000000000000}"/>
  <bookViews>
    <workbookView xWindow="28680" yWindow="-120" windowWidth="29040" windowHeight="15720" tabRatio="895" activeTab="5" xr2:uid="{88D8D35F-2C78-4C45-B6C3-396BCBE872DC}"/>
  </bookViews>
  <sheets>
    <sheet name="COULEUR PHASAGE" sheetId="34" r:id="rId1"/>
    <sheet name="ÉLÉVATION SUD" sheetId="26" r:id="rId2"/>
    <sheet name="ÉLÉVATION EST" sheetId="27" r:id="rId3"/>
    <sheet name="ÉLÉVATION OUEST" sheetId="28" r:id="rId4"/>
    <sheet name="ÉLÉVATION NORD" sheetId="29" r:id="rId5"/>
    <sheet name="TOITURES" sheetId="30" r:id="rId6"/>
    <sheet name="COURS INTÉRIEURES" sheetId="31" r:id="rId7"/>
    <sheet name="RECAP MENUISERIES" sheetId="32" r:id="rId8"/>
  </sheets>
  <definedNames>
    <definedName name="___D1" localSheetId="0">#REF!</definedName>
    <definedName name="___D1">#REF!</definedName>
    <definedName name="___D2" localSheetId="0">#REF!</definedName>
    <definedName name="___D2">#REF!</definedName>
    <definedName name="___D3" localSheetId="0">#REF!</definedName>
    <definedName name="___D3">#REF!</definedName>
    <definedName name="___D4">#REF!</definedName>
    <definedName name="___D5">#REF!</definedName>
    <definedName name="___D6">#REF!</definedName>
    <definedName name="___T1">#REF!</definedName>
    <definedName name="___T2">#REF!</definedName>
    <definedName name="___T3">#REF!</definedName>
    <definedName name="___T4">#REF!</definedName>
    <definedName name="___T5">#REF!</definedName>
    <definedName name="___T6">#REF!</definedName>
    <definedName name="___T7">#REF!</definedName>
    <definedName name="__b2">#REF!</definedName>
    <definedName name="__b3">#REF!</definedName>
    <definedName name="__bb1">#REF!</definedName>
    <definedName name="__bb3">#REF!</definedName>
    <definedName name="__bb4">#REF!</definedName>
    <definedName name="__bb5">#REF!</definedName>
    <definedName name="__bb6">#REF!</definedName>
    <definedName name="__D1">#REF!</definedName>
    <definedName name="__D2">#REF!</definedName>
    <definedName name="__D3">#REF!</definedName>
    <definedName name="__D4">#REF!</definedName>
    <definedName name="__D5">#REF!</definedName>
    <definedName name="__D6">#REF!</definedName>
    <definedName name="__MD1">#REF!</definedName>
    <definedName name="__MD2">#REF!</definedName>
    <definedName name="__MD4">#REF!</definedName>
    <definedName name="__MD5">#REF!</definedName>
    <definedName name="__MD6">#REF!</definedName>
    <definedName name="__MT1">#REF!</definedName>
    <definedName name="__MT2">#REF!</definedName>
    <definedName name="__MT3">#REF!</definedName>
    <definedName name="__MT4">#REF!</definedName>
    <definedName name="__MT5">#REF!</definedName>
    <definedName name="__MT6">#REF!</definedName>
    <definedName name="__MT7">#REF!</definedName>
    <definedName name="__op1">#REF!</definedName>
    <definedName name="__op2">#REF!</definedName>
    <definedName name="__op3">#REF!</definedName>
    <definedName name="__T1">#REF!</definedName>
    <definedName name="__T2">#REF!</definedName>
    <definedName name="__T3">#REF!</definedName>
    <definedName name="__T4">#REF!</definedName>
    <definedName name="__T5">#REF!</definedName>
    <definedName name="__T6">#REF!</definedName>
    <definedName name="__T7">#REF!</definedName>
    <definedName name="__tit01">#REF!</definedName>
    <definedName name="__tit02">#REF!</definedName>
    <definedName name="__tit03">#REF!</definedName>
    <definedName name="__tit04">#REF!</definedName>
    <definedName name="__tit05">#REF!</definedName>
    <definedName name="__tit06">#REF!</definedName>
    <definedName name="__tit07">#REF!</definedName>
    <definedName name="__tit08">#REF!</definedName>
    <definedName name="__tit09">#REF!</definedName>
    <definedName name="__tit10">#REF!</definedName>
    <definedName name="__tit11">#REF!</definedName>
    <definedName name="__tit12">#REF!</definedName>
    <definedName name="__tit13">#REF!</definedName>
    <definedName name="__tit14">#REF!</definedName>
    <definedName name="__tit15">#REF!</definedName>
    <definedName name="__tit16">#REF!</definedName>
    <definedName name="__tit17">#REF!</definedName>
    <definedName name="__tit18">#REF!</definedName>
    <definedName name="__tit19">#REF!</definedName>
    <definedName name="__tit20">#REF!</definedName>
    <definedName name="__tit21">#REF!</definedName>
    <definedName name="__tit22">#REF!</definedName>
    <definedName name="__tit23">#REF!</definedName>
    <definedName name="__tit24">#REF!</definedName>
    <definedName name="__tit25">#REF!</definedName>
    <definedName name="__tit26">#REF!</definedName>
    <definedName name="__tit27">#REF!</definedName>
    <definedName name="__tit28">#REF!</definedName>
    <definedName name="__tit29">#REF!</definedName>
    <definedName name="__tit30">#REF!</definedName>
    <definedName name="__tit31">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2">#REF!</definedName>
    <definedName name="_b3">#REF!</definedName>
    <definedName name="_B71">#REF!</definedName>
    <definedName name="_B72">#REF!</definedName>
    <definedName name="_B73">#REF!</definedName>
    <definedName name="_bb1">#REF!</definedName>
    <definedName name="_bb2">#REF!</definedName>
    <definedName name="_bb3">#REF!</definedName>
    <definedName name="_bb4">#REF!</definedName>
    <definedName name="_bb5">#REF!</definedName>
    <definedName name="_bb6">#REF!</definedName>
    <definedName name="_bt01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>#REF!</definedName>
    <definedName name="_ht2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op1">#REF!</definedName>
    <definedName name="_op2">#REF!</definedName>
    <definedName name="_op3">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it01">#REF!</definedName>
    <definedName name="_tit02">#REF!</definedName>
    <definedName name="_tit03">#REF!</definedName>
    <definedName name="_tit04">#REF!</definedName>
    <definedName name="_tit05">#REF!</definedName>
    <definedName name="_tit06">#REF!</definedName>
    <definedName name="_tit07">#REF!</definedName>
    <definedName name="_tit08">#REF!</definedName>
    <definedName name="_tit09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7">#REF!</definedName>
    <definedName name="_tit18">#REF!</definedName>
    <definedName name="_tit19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28">#REF!</definedName>
    <definedName name="_tit29">#REF!</definedName>
    <definedName name="_tit30">#REF!</definedName>
    <definedName name="_tit31">#REF!</definedName>
    <definedName name="_TX1">#REF!</definedName>
    <definedName name="_TX2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ccessoires_postes">#REF!</definedName>
    <definedName name="AfficherFormule">#REF!</definedName>
    <definedName name="AIIIA">#REF!</definedName>
    <definedName name="AIIIAA">#REF!</definedName>
    <definedName name="AIIIV">#REF!</definedName>
    <definedName name="AIIIVA">#REF!</definedName>
    <definedName name="alarme_incendie">#REF!</definedName>
    <definedName name="alarme_technique">#REF!</definedName>
    <definedName name="appareils_d_éclairage">#REF!</definedName>
    <definedName name="b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atteries_condensateurs">#REF!</definedName>
    <definedName name="bba">#REF!</definedName>
    <definedName name="bbv">#REF!</definedName>
    <definedName name="bht">#REF!</definedName>
    <definedName name="boites">#REF!</definedName>
    <definedName name="BRA">#REF!</definedName>
    <definedName name="BRATER">#REF!</definedName>
    <definedName name="BRV">#REF!</definedName>
    <definedName name="BRVTER">#REF!</definedName>
    <definedName name="câbles_H07RNF">#REF!</definedName>
    <definedName name="câbles_HN33S33">#REF!</definedName>
    <definedName name="câbles_MT">#REF!</definedName>
    <definedName name="câbles_R02V_alu">#REF!</definedName>
    <definedName name="câbles_R02V_cu">#REF!</definedName>
    <definedName name="câbles_spéciaux">#REF!</definedName>
    <definedName name="câbles_téléphoniques">#REF!</definedName>
    <definedName name="cat">#REF!</definedName>
    <definedName name="cellules_MT">#REF!</definedName>
    <definedName name="chap">#REF!</definedName>
    <definedName name="chauffage">#REF!</definedName>
    <definedName name="chemins_de_câbles">#REF!</definedName>
    <definedName name="circuits_de_terre">#REF!</definedName>
    <definedName name="cm">#REF!</definedName>
    <definedName name="COEF_MINO">#REF!</definedName>
    <definedName name="conduits">#REF!</definedName>
    <definedName name="cosses">#REF!</definedName>
    <definedName name="_xlnm.Criteria">#REF!</definedName>
    <definedName name="Criteria">#REF!</definedName>
    <definedName name="css">#REF!</definedName>
    <definedName name="CSSA">#REF!</definedName>
    <definedName name="Database">#REF!</definedName>
    <definedName name="début_sortie">#REF!</definedName>
    <definedName name="debutsortie">#REF!</definedName>
    <definedName name="depart">#REF!</definedName>
    <definedName name="dfg">#REF!</definedName>
    <definedName name="dg">#REF!</definedName>
    <definedName name="distribution_horaire">#REF!</definedName>
    <definedName name="dmj">#REF!</definedName>
    <definedName name="dtcr">#REF!</definedName>
    <definedName name="dtmj">#REF!</definedName>
    <definedName name="e">#REF!</definedName>
    <definedName name="éclairage_extérieur">#REF!</definedName>
    <definedName name="edi">#REF!</definedName>
    <definedName name="ESSAI">999</definedName>
    <definedName name="Excel_BuiltIn_Print_Titles_2_1" localSheetId="0">(#REF!,#REF!)</definedName>
    <definedName name="Excel_BuiltIn_Print_Titles_2_1">(#REF!,#REF!)</definedName>
    <definedName name="ezatrdtyfty">#REF!</definedName>
    <definedName name="f_choix">#REF!</definedName>
    <definedName name="fghfgfdss">#REF!</definedName>
    <definedName name="fil_V">#REF!</definedName>
    <definedName name="ghfghfghf">#REF!</definedName>
    <definedName name="goulotte_plastique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jghj">#REF!</definedName>
    <definedName name="jgjgjg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#REF!</definedName>
    <definedName name="mm_aa">#REF!</definedName>
    <definedName name="MMP">#REF!</definedName>
    <definedName name="MNC">#REF!</definedName>
    <definedName name="Module1.AfficherFormule">#REF!</definedName>
    <definedName name="MP">#REF!</definedName>
    <definedName name="MPB">#REF!</definedName>
    <definedName name="MPT">#REF!</definedName>
    <definedName name="ms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vcomp">#REF!</definedName>
    <definedName name="oipjiojioyyt">#REF!</definedName>
    <definedName name="paratonnerre">#REF!</definedName>
    <definedName name="PE">#REF!</definedName>
    <definedName name="petit_appareillage">#REF!</definedName>
    <definedName name="q">#REF!</definedName>
    <definedName name="raccordements">#REF!</definedName>
    <definedName name="RECAP_ESTIM_GLOBALE">#REF!</definedName>
    <definedName name="RECAPESTIM">#REF!</definedName>
    <definedName name="reyttyf">#REF!</definedName>
    <definedName name="rz">#REF!</definedName>
    <definedName name="s">#REF!</definedName>
    <definedName name="sesese">#REF!</definedName>
    <definedName name="sur">#REF!</definedName>
    <definedName name="tableaux_de_comptage">#REF!</definedName>
    <definedName name="téléphonie">#REF!</definedName>
    <definedName name="télévision">#REF!</definedName>
    <definedName name="toto">#REF!</definedName>
    <definedName name="transformateurs">#REF!</definedName>
    <definedName name="travaux_de_VRD">#REF!</definedName>
    <definedName name="treoiopjipo">#REF!</definedName>
    <definedName name="TVA">0.186</definedName>
    <definedName name="TX3A">#REF!</definedName>
    <definedName name="TX3B">#REF!</definedName>
    <definedName name="TXA">#REF!</definedName>
    <definedName name="txaa">#REF!</definedName>
    <definedName name="TXB">#REF!</definedName>
    <definedName name="txt">#REF!</definedName>
    <definedName name="txv">#REF!</definedName>
    <definedName name="txva">#REF!</definedName>
    <definedName name="uytfiuygyug">#REF!</definedName>
    <definedName name="va">#REF!</definedName>
    <definedName name="VIA">#REF!</definedName>
    <definedName name="Vitraux">#REF!</definedName>
    <definedName name="VIV">#REF!</definedName>
    <definedName name="vma">#REF!</definedName>
    <definedName name="vmv">#REF!</definedName>
    <definedName name="vsdgv">#REF!</definedName>
    <definedName name="vv">#REF!</definedName>
    <definedName name="ygyugftyf">#REF!</definedName>
    <definedName name="yutgyutrezeaz">#REF!</definedName>
    <definedName name="yutlioopin">#REF!</definedName>
    <definedName name="z">#REF!</definedName>
    <definedName name="zearaze">#REF!</definedName>
    <definedName name="_xlnm.Print_Area" localSheetId="0">'COULEUR PHASAGE'!$A$1:$B$13</definedName>
    <definedName name="_xlnm.Print_Area" localSheetId="6">'COURS INTÉRIEURES'!$A$1:$AW$2</definedName>
    <definedName name="_xlnm.Print_Area" localSheetId="2">'ÉLÉVATION EST'!$A$1:$AW$6</definedName>
    <definedName name="_xlnm.Print_Area" localSheetId="4">'ÉLÉVATION NORD'!$A$1:$AV$6</definedName>
    <definedName name="_xlnm.Print_Area" localSheetId="3">'ÉLÉVATION OUEST'!$A$1:$AW$15</definedName>
    <definedName name="_xlnm.Print_Area" localSheetId="1">'ÉLÉVATION SUD'!$A$1:$AW$45</definedName>
    <definedName name="_xlnm.Print_Area" localSheetId="5">TOITURES!$A$1:$AC$2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37" i="28" l="1"/>
  <c r="AN143" i="28"/>
  <c r="AN142" i="28"/>
  <c r="AN141" i="28"/>
  <c r="AN140" i="28"/>
  <c r="AN139" i="28"/>
  <c r="AV137" i="28"/>
  <c r="AW137" i="28"/>
  <c r="AU137" i="28"/>
  <c r="G24" i="29" l="1"/>
  <c r="AF24" i="29" s="1"/>
  <c r="I24" i="29"/>
  <c r="K24" i="29"/>
  <c r="L24" i="29"/>
  <c r="M24" i="29"/>
  <c r="N24" i="29"/>
  <c r="P24" i="29"/>
  <c r="R24" i="29"/>
  <c r="T24" i="29"/>
  <c r="U24" i="29"/>
  <c r="V24" i="29"/>
  <c r="W24" i="29"/>
  <c r="X24" i="29"/>
  <c r="Y24" i="29"/>
  <c r="Z24" i="29"/>
  <c r="AA24" i="29"/>
  <c r="AB24" i="29"/>
  <c r="AC24" i="29"/>
  <c r="AD24" i="29"/>
  <c r="AE24" i="29"/>
  <c r="AG24" i="29"/>
  <c r="AH24" i="29"/>
  <c r="AI24" i="29"/>
  <c r="AJ24" i="29"/>
  <c r="AK24" i="29"/>
  <c r="AL24" i="29"/>
  <c r="AN24" i="29"/>
  <c r="AO24" i="29"/>
  <c r="AP24" i="29"/>
  <c r="AQ24" i="29"/>
  <c r="AR24" i="29"/>
  <c r="G5" i="26"/>
  <c r="AG5" i="26" s="1"/>
  <c r="I5" i="26"/>
  <c r="K5" i="26"/>
  <c r="L5" i="26"/>
  <c r="M5" i="26"/>
  <c r="N5" i="26"/>
  <c r="P5" i="26"/>
  <c r="R5" i="26"/>
  <c r="T5" i="26"/>
  <c r="V5" i="26"/>
  <c r="W5" i="26"/>
  <c r="X5" i="26"/>
  <c r="Y5" i="26"/>
  <c r="Z5" i="26"/>
  <c r="AA5" i="26"/>
  <c r="AB5" i="26"/>
  <c r="AC5" i="26"/>
  <c r="AD5" i="26"/>
  <c r="AE5" i="26"/>
  <c r="AF5" i="26"/>
  <c r="AH5" i="26"/>
  <c r="AI5" i="26"/>
  <c r="AJ5" i="26"/>
  <c r="AK5" i="26"/>
  <c r="AL5" i="26"/>
  <c r="AM5" i="26"/>
  <c r="AO5" i="26"/>
  <c r="AP5" i="26"/>
  <c r="AQ5" i="26"/>
  <c r="AR5" i="26"/>
  <c r="AS5" i="26"/>
  <c r="AT5" i="26"/>
  <c r="G6" i="26"/>
  <c r="AG6" i="26" s="1"/>
  <c r="I6" i="26"/>
  <c r="K6" i="26"/>
  <c r="L6" i="26"/>
  <c r="M6" i="26"/>
  <c r="N6" i="26"/>
  <c r="P6" i="26"/>
  <c r="R6" i="26"/>
  <c r="T6" i="26"/>
  <c r="V6" i="26"/>
  <c r="W6" i="26"/>
  <c r="X6" i="26"/>
  <c r="Y6" i="26"/>
  <c r="Z6" i="26"/>
  <c r="AA6" i="26"/>
  <c r="AB6" i="26"/>
  <c r="AC6" i="26"/>
  <c r="AD6" i="26"/>
  <c r="AE6" i="26"/>
  <c r="AF6" i="26"/>
  <c r="AH6" i="26"/>
  <c r="AI6" i="26"/>
  <c r="AJ6" i="26"/>
  <c r="AK6" i="26"/>
  <c r="AL6" i="26"/>
  <c r="AM6" i="26"/>
  <c r="AO6" i="26"/>
  <c r="AP6" i="26"/>
  <c r="AQ6" i="26"/>
  <c r="AR6" i="26"/>
  <c r="AS6" i="26"/>
  <c r="AT6" i="26"/>
  <c r="G7" i="26"/>
  <c r="AG7" i="26" s="1"/>
  <c r="I7" i="26"/>
  <c r="K7" i="26"/>
  <c r="L7" i="26"/>
  <c r="M7" i="26"/>
  <c r="N7" i="26"/>
  <c r="P7" i="26"/>
  <c r="R7" i="26"/>
  <c r="T7" i="26"/>
  <c r="V7" i="26"/>
  <c r="W7" i="26"/>
  <c r="X7" i="26"/>
  <c r="Y7" i="26"/>
  <c r="Z7" i="26"/>
  <c r="AA7" i="26"/>
  <c r="AB7" i="26"/>
  <c r="AC7" i="26"/>
  <c r="AD7" i="26"/>
  <c r="AE7" i="26"/>
  <c r="AF7" i="26"/>
  <c r="AH7" i="26"/>
  <c r="AI7" i="26"/>
  <c r="AJ7" i="26"/>
  <c r="AK7" i="26"/>
  <c r="AL7" i="26"/>
  <c r="AM7" i="26"/>
  <c r="AO7" i="26"/>
  <c r="AP7" i="26"/>
  <c r="AQ7" i="26"/>
  <c r="AR7" i="26"/>
  <c r="AS7" i="26"/>
  <c r="AR8" i="26"/>
  <c r="AQ8" i="26"/>
  <c r="AP8" i="26"/>
  <c r="AO8" i="26"/>
  <c r="AM8" i="26"/>
  <c r="AS8" i="26" s="1"/>
  <c r="AK8" i="26"/>
  <c r="AJ8" i="26"/>
  <c r="AI8" i="26"/>
  <c r="AH8" i="26"/>
  <c r="AG8" i="26"/>
  <c r="AL8" i="26" s="1"/>
  <c r="AA8" i="26"/>
  <c r="Z8" i="26"/>
  <c r="Y8" i="26"/>
  <c r="X8" i="26"/>
  <c r="W8" i="26"/>
  <c r="V8" i="26"/>
  <c r="T8" i="26"/>
  <c r="P8" i="26"/>
  <c r="N8" i="26"/>
  <c r="L8" i="26"/>
  <c r="K8" i="26"/>
  <c r="M8" i="26" s="1"/>
  <c r="I8" i="26"/>
  <c r="G8" i="26"/>
  <c r="AT8" i="26" s="1"/>
  <c r="AS24" i="29" l="1"/>
  <c r="AT7" i="26"/>
  <c r="R8" i="26"/>
  <c r="G10" i="26"/>
  <c r="AG10" i="26" s="1"/>
  <c r="I10" i="26"/>
  <c r="K10" i="26"/>
  <c r="M10" i="26" s="1"/>
  <c r="L10" i="26"/>
  <c r="N10" i="26"/>
  <c r="P10" i="26"/>
  <c r="R10" i="26"/>
  <c r="T10" i="26"/>
  <c r="V10" i="26"/>
  <c r="W10" i="26"/>
  <c r="X10" i="26"/>
  <c r="Y10" i="26"/>
  <c r="Z10" i="26"/>
  <c r="AA10" i="26"/>
  <c r="AB10" i="26"/>
  <c r="AC10" i="26"/>
  <c r="AD10" i="26"/>
  <c r="AE10" i="26"/>
  <c r="AF10" i="26"/>
  <c r="AH10" i="26"/>
  <c r="AI10" i="26"/>
  <c r="AJ10" i="26"/>
  <c r="AK10" i="26"/>
  <c r="AL10" i="26"/>
  <c r="AM10" i="26"/>
  <c r="AO10" i="26"/>
  <c r="AP10" i="26"/>
  <c r="AQ10" i="26"/>
  <c r="AR10" i="26"/>
  <c r="AS10" i="26"/>
  <c r="G11" i="26"/>
  <c r="AG11" i="26" s="1"/>
  <c r="AL11" i="26" s="1"/>
  <c r="I11" i="26"/>
  <c r="K11" i="26"/>
  <c r="M11" i="26" s="1"/>
  <c r="L11" i="26"/>
  <c r="N11" i="26"/>
  <c r="P11" i="26"/>
  <c r="R11" i="26"/>
  <c r="T11" i="26"/>
  <c r="V11" i="26"/>
  <c r="W11" i="26"/>
  <c r="X11" i="26"/>
  <c r="Y11" i="26"/>
  <c r="Z11" i="26"/>
  <c r="AA11" i="26"/>
  <c r="AB11" i="26"/>
  <c r="AC11" i="26"/>
  <c r="AD11" i="26"/>
  <c r="AE11" i="26"/>
  <c r="AF11" i="26"/>
  <c r="AH11" i="26"/>
  <c r="AI11" i="26"/>
  <c r="AJ11" i="26"/>
  <c r="AK11" i="26"/>
  <c r="AM11" i="26"/>
  <c r="AO11" i="26"/>
  <c r="AP11" i="26"/>
  <c r="AQ11" i="26"/>
  <c r="AR11" i="26"/>
  <c r="AS11" i="26"/>
  <c r="AT11" i="26"/>
  <c r="G12" i="26"/>
  <c r="AG12" i="26" s="1"/>
  <c r="I12" i="26"/>
  <c r="K12" i="26"/>
  <c r="M12" i="26" s="1"/>
  <c r="L12" i="26"/>
  <c r="N12" i="26"/>
  <c r="P12" i="26"/>
  <c r="R12" i="26"/>
  <c r="T12" i="26"/>
  <c r="V12" i="26"/>
  <c r="W12" i="26"/>
  <c r="X12" i="26"/>
  <c r="Y12" i="26"/>
  <c r="Z12" i="26"/>
  <c r="AA12" i="26"/>
  <c r="AB12" i="26"/>
  <c r="AC12" i="26"/>
  <c r="AD12" i="26"/>
  <c r="AE12" i="26"/>
  <c r="AF12" i="26"/>
  <c r="AH12" i="26"/>
  <c r="AI12" i="26"/>
  <c r="AJ12" i="26"/>
  <c r="AK12" i="26"/>
  <c r="AL12" i="26"/>
  <c r="AM12" i="26"/>
  <c r="AO12" i="26"/>
  <c r="AP12" i="26"/>
  <c r="AQ12" i="26"/>
  <c r="AR12" i="26"/>
  <c r="AS12" i="26"/>
  <c r="G28" i="26"/>
  <c r="AG28" i="26" s="1"/>
  <c r="G27" i="26"/>
  <c r="R27" i="26" s="1"/>
  <c r="G26" i="26"/>
  <c r="AT26" i="26" s="1"/>
  <c r="AG26" i="26"/>
  <c r="I26" i="26"/>
  <c r="K26" i="26"/>
  <c r="L26" i="26"/>
  <c r="M26" i="26"/>
  <c r="N26" i="26"/>
  <c r="P26" i="26"/>
  <c r="T26" i="26"/>
  <c r="V26" i="26"/>
  <c r="W26" i="26"/>
  <c r="X26" i="26"/>
  <c r="Y26" i="26"/>
  <c r="Z26" i="26"/>
  <c r="AA26" i="26"/>
  <c r="AB26" i="26"/>
  <c r="AC26" i="26"/>
  <c r="AD26" i="26"/>
  <c r="AE26" i="26"/>
  <c r="AF26" i="26"/>
  <c r="AH26" i="26"/>
  <c r="AI26" i="26"/>
  <c r="AJ26" i="26"/>
  <c r="AK26" i="26"/>
  <c r="AL26" i="26"/>
  <c r="AM26" i="26"/>
  <c r="AO26" i="26"/>
  <c r="AP26" i="26"/>
  <c r="AQ26" i="26"/>
  <c r="AR26" i="26"/>
  <c r="AS26" i="26"/>
  <c r="AG27" i="26"/>
  <c r="AI27" i="26" s="1"/>
  <c r="I27" i="26"/>
  <c r="K27" i="26"/>
  <c r="M27" i="26" s="1"/>
  <c r="L27" i="26"/>
  <c r="N27" i="26"/>
  <c r="P27" i="26"/>
  <c r="T27" i="26"/>
  <c r="V27" i="26"/>
  <c r="W27" i="26"/>
  <c r="X27" i="26"/>
  <c r="Y27" i="26"/>
  <c r="Z27" i="26"/>
  <c r="AA27" i="26"/>
  <c r="AB27" i="26"/>
  <c r="AC27" i="26"/>
  <c r="AD27" i="26"/>
  <c r="AE27" i="26"/>
  <c r="AF27" i="26"/>
  <c r="AH27" i="26"/>
  <c r="AJ27" i="26"/>
  <c r="AK27" i="26"/>
  <c r="AL27" i="26"/>
  <c r="AM27" i="26"/>
  <c r="AO27" i="26"/>
  <c r="AP27" i="26"/>
  <c r="AQ27" i="26"/>
  <c r="AR27" i="26"/>
  <c r="AS27" i="26"/>
  <c r="I28" i="26"/>
  <c r="K28" i="26"/>
  <c r="L28" i="26"/>
  <c r="M28" i="26"/>
  <c r="N28" i="26"/>
  <c r="P28" i="26"/>
  <c r="T28" i="26"/>
  <c r="V28" i="26"/>
  <c r="W28" i="26"/>
  <c r="X28" i="26"/>
  <c r="Y28" i="26"/>
  <c r="Z28" i="26"/>
  <c r="AA28" i="26"/>
  <c r="AB28" i="26"/>
  <c r="AC28" i="26"/>
  <c r="AD28" i="26"/>
  <c r="AE28" i="26"/>
  <c r="AF28" i="26"/>
  <c r="AH28" i="26"/>
  <c r="AI28" i="26"/>
  <c r="AJ28" i="26"/>
  <c r="AK28" i="26"/>
  <c r="AL28" i="26"/>
  <c r="AM28" i="26"/>
  <c r="AO28" i="26"/>
  <c r="AP28" i="26"/>
  <c r="AQ28" i="26"/>
  <c r="AR28" i="26"/>
  <c r="AS28" i="26"/>
  <c r="AT10" i="26" l="1"/>
  <c r="AT12" i="26"/>
  <c r="AT27" i="26"/>
  <c r="R26" i="26"/>
  <c r="R28" i="26"/>
  <c r="AT28" i="26"/>
  <c r="C16" i="32" l="1"/>
  <c r="T109" i="26" l="1"/>
  <c r="T13" i="26" l="1"/>
  <c r="K57" i="29" l="1"/>
  <c r="U45" i="31" l="1"/>
  <c r="R54" i="30"/>
  <c r="U176" i="26"/>
  <c r="Z3" i="29" l="1"/>
  <c r="Z4" i="29"/>
  <c r="Z5" i="29"/>
  <c r="Z6" i="29"/>
  <c r="Z7" i="29"/>
  <c r="Z8" i="29"/>
  <c r="Z9" i="29"/>
  <c r="Z10" i="29"/>
  <c r="Z11" i="29"/>
  <c r="Z12" i="29"/>
  <c r="Z13" i="29"/>
  <c r="Z14" i="29"/>
  <c r="Z15" i="29"/>
  <c r="Z16" i="29"/>
  <c r="Z17" i="29"/>
  <c r="Z18" i="29"/>
  <c r="Z19" i="29"/>
  <c r="Z20" i="29"/>
  <c r="Z21" i="29"/>
  <c r="Z22" i="29"/>
  <c r="Z23" i="29"/>
  <c r="Z25" i="29"/>
  <c r="Z26" i="29"/>
  <c r="Z27" i="29"/>
  <c r="Z28" i="29"/>
  <c r="Z29" i="29"/>
  <c r="Z30" i="29"/>
  <c r="Z31" i="29"/>
  <c r="Z32" i="29"/>
  <c r="Z33" i="29"/>
  <c r="Z34" i="29"/>
  <c r="Z35" i="29"/>
  <c r="Z36" i="29"/>
  <c r="Z37" i="29"/>
  <c r="Z38" i="29"/>
  <c r="Z39" i="29"/>
  <c r="Z40" i="29"/>
  <c r="Z41" i="29"/>
  <c r="Z42" i="29"/>
  <c r="Z43" i="29"/>
  <c r="Z44" i="29"/>
  <c r="Z45" i="29"/>
  <c r="Z46" i="29"/>
  <c r="Z47" i="29"/>
  <c r="Z48" i="29"/>
  <c r="Z49" i="29"/>
  <c r="Z50" i="29"/>
  <c r="AA3" i="28"/>
  <c r="AA4" i="28"/>
  <c r="AA5" i="28"/>
  <c r="AA6" i="28"/>
  <c r="AA7" i="28"/>
  <c r="AA8" i="28"/>
  <c r="AA9" i="28"/>
  <c r="AA10" i="28"/>
  <c r="AA11" i="28"/>
  <c r="AA12" i="28"/>
  <c r="AA13" i="28"/>
  <c r="AA14" i="28"/>
  <c r="AA15" i="28"/>
  <c r="AA16" i="28"/>
  <c r="AA17" i="28"/>
  <c r="AA18" i="28"/>
  <c r="AA19" i="28"/>
  <c r="AA20" i="28"/>
  <c r="AA21" i="28"/>
  <c r="AA22" i="28"/>
  <c r="AA23" i="28"/>
  <c r="AA24" i="28"/>
  <c r="AA25" i="28"/>
  <c r="AA26" i="28"/>
  <c r="AA27" i="28"/>
  <c r="AA28" i="28"/>
  <c r="AA29" i="28"/>
  <c r="AA30" i="28"/>
  <c r="AA31" i="28"/>
  <c r="AA32" i="28"/>
  <c r="AA33" i="28"/>
  <c r="AA34" i="28"/>
  <c r="AA35" i="28"/>
  <c r="AA36" i="28"/>
  <c r="AA37" i="28"/>
  <c r="AA38" i="28"/>
  <c r="AA39" i="28"/>
  <c r="AA40" i="28"/>
  <c r="AA41" i="28"/>
  <c r="AA42" i="28"/>
  <c r="AA43" i="28"/>
  <c r="AA44" i="28"/>
  <c r="AA45" i="28"/>
  <c r="AA46" i="28"/>
  <c r="AA50" i="28"/>
  <c r="AA54" i="28"/>
  <c r="AA55" i="28"/>
  <c r="AA56" i="28"/>
  <c r="AA57" i="28"/>
  <c r="AA58" i="28"/>
  <c r="AA59" i="28"/>
  <c r="AA60" i="28"/>
  <c r="AA61" i="28"/>
  <c r="AA62" i="28"/>
  <c r="AA63" i="28"/>
  <c r="AA64" i="28"/>
  <c r="AA65" i="28"/>
  <c r="AA66" i="28"/>
  <c r="AA67" i="28"/>
  <c r="AA68" i="28"/>
  <c r="AA69" i="28"/>
  <c r="AA73" i="28"/>
  <c r="AA74" i="28"/>
  <c r="AA75" i="28"/>
  <c r="AA76" i="28"/>
  <c r="AA77" i="28"/>
  <c r="AA78" i="28"/>
  <c r="AA79" i="28"/>
  <c r="AA80" i="28"/>
  <c r="AA81" i="28"/>
  <c r="AA82" i="28"/>
  <c r="AA83" i="28"/>
  <c r="AA84" i="28"/>
  <c r="AA85" i="28"/>
  <c r="AA86" i="28"/>
  <c r="AA87" i="28"/>
  <c r="AA88" i="28"/>
  <c r="AA92" i="28"/>
  <c r="AA93" i="28"/>
  <c r="AA94" i="28"/>
  <c r="AA95" i="28"/>
  <c r="AA96" i="28"/>
  <c r="AA97" i="28"/>
  <c r="AA98" i="28"/>
  <c r="AA99" i="28"/>
  <c r="AA100" i="28"/>
  <c r="AA101" i="28"/>
  <c r="AA102" i="28"/>
  <c r="AA103" i="28"/>
  <c r="AA104" i="28"/>
  <c r="AA105" i="28"/>
  <c r="AA106" i="28"/>
  <c r="AA107" i="28"/>
  <c r="AA108" i="28"/>
  <c r="AA109" i="28"/>
  <c r="AA110" i="28"/>
  <c r="AA111" i="28"/>
  <c r="AA112" i="28"/>
  <c r="AA113" i="28"/>
  <c r="AA114" i="28"/>
  <c r="AA115" i="28"/>
  <c r="AA116" i="28"/>
  <c r="AA117" i="28"/>
  <c r="AA118" i="28"/>
  <c r="AA119" i="28"/>
  <c r="AA120" i="28"/>
  <c r="AA121" i="28"/>
  <c r="AA122" i="28"/>
  <c r="AA123" i="28"/>
  <c r="AA124" i="28"/>
  <c r="AA125" i="28"/>
  <c r="AA126" i="28"/>
  <c r="AA127" i="28"/>
  <c r="AA128" i="28"/>
  <c r="AA129" i="28"/>
  <c r="AA130" i="28"/>
  <c r="AA131" i="28"/>
  <c r="AA132" i="28"/>
  <c r="AA133" i="28"/>
  <c r="AA134" i="28"/>
  <c r="AA135" i="28"/>
  <c r="AA3" i="27"/>
  <c r="AA4" i="27"/>
  <c r="AA5" i="27"/>
  <c r="AA6" i="27"/>
  <c r="AA7" i="27"/>
  <c r="AA8" i="27"/>
  <c r="AA9" i="27"/>
  <c r="AA10" i="27"/>
  <c r="AA11" i="27"/>
  <c r="AA12" i="27"/>
  <c r="AA13" i="27"/>
  <c r="AA14" i="27"/>
  <c r="AA15" i="27"/>
  <c r="AA16" i="27"/>
  <c r="AA17" i="27"/>
  <c r="AA18" i="27"/>
  <c r="AA19" i="27"/>
  <c r="AA20" i="27"/>
  <c r="AA21" i="27"/>
  <c r="AA22" i="27"/>
  <c r="AA23" i="27"/>
  <c r="AA24" i="27"/>
  <c r="AA25" i="27"/>
  <c r="AA26" i="27"/>
  <c r="AA27" i="27"/>
  <c r="AA28" i="27"/>
  <c r="AA29" i="27"/>
  <c r="AA30" i="27"/>
  <c r="AA31" i="27"/>
  <c r="AA32" i="27"/>
  <c r="AA33" i="27"/>
  <c r="AA34" i="27"/>
  <c r="AA35" i="27"/>
  <c r="AA36" i="27"/>
  <c r="AA37" i="27"/>
  <c r="AA38" i="27"/>
  <c r="AA39" i="27"/>
  <c r="AA40" i="27"/>
  <c r="AA41" i="27"/>
  <c r="AA42" i="27"/>
  <c r="AA43" i="27"/>
  <c r="AA44" i="27"/>
  <c r="AA45" i="27"/>
  <c r="AA46" i="27"/>
  <c r="AA47" i="27"/>
  <c r="AA48" i="27"/>
  <c r="AA49" i="27"/>
  <c r="AA50" i="27"/>
  <c r="AA51" i="27"/>
  <c r="AA52" i="27"/>
  <c r="AA53" i="27"/>
  <c r="AA54" i="27"/>
  <c r="AA55" i="27"/>
  <c r="AA56" i="27"/>
  <c r="AA57" i="27"/>
  <c r="AA58" i="27"/>
  <c r="AA59" i="27"/>
  <c r="AA60" i="27"/>
  <c r="AA61" i="27"/>
  <c r="AA62" i="27"/>
  <c r="AA63" i="27"/>
  <c r="AA64" i="27"/>
  <c r="AA65" i="27"/>
  <c r="AA66" i="27"/>
  <c r="AA67" i="27"/>
  <c r="AA68" i="27"/>
  <c r="AA69" i="27"/>
  <c r="AA3" i="26"/>
  <c r="AA4" i="26"/>
  <c r="AA9" i="26"/>
  <c r="AA13" i="26"/>
  <c r="AA14" i="26"/>
  <c r="AA15" i="26"/>
  <c r="AA16" i="26"/>
  <c r="AA17" i="26"/>
  <c r="AA18" i="26"/>
  <c r="AA19" i="26"/>
  <c r="AA20" i="26"/>
  <c r="AA21" i="26"/>
  <c r="AA22" i="26"/>
  <c r="AA23" i="26"/>
  <c r="AA24" i="26"/>
  <c r="AA25" i="26"/>
  <c r="AA29" i="26"/>
  <c r="AA30" i="26"/>
  <c r="AA31" i="26"/>
  <c r="AA32" i="26"/>
  <c r="AA33" i="26"/>
  <c r="AA34" i="26"/>
  <c r="AA35" i="26"/>
  <c r="AA36" i="26"/>
  <c r="AA37" i="26"/>
  <c r="AA38" i="26"/>
  <c r="AA39" i="26"/>
  <c r="AA40" i="26"/>
  <c r="AA41" i="26"/>
  <c r="AA42" i="26"/>
  <c r="AA43" i="26"/>
  <c r="AA44" i="26"/>
  <c r="AA45" i="26"/>
  <c r="AA46" i="26"/>
  <c r="AA47" i="26"/>
  <c r="AA48" i="26"/>
  <c r="AA49" i="26"/>
  <c r="AA50" i="26"/>
  <c r="AA51" i="26"/>
  <c r="AA52" i="26"/>
  <c r="AA53" i="26"/>
  <c r="AA54" i="26"/>
  <c r="AA55" i="26"/>
  <c r="AA56" i="26"/>
  <c r="AA57" i="26"/>
  <c r="AA58" i="26"/>
  <c r="AA59" i="26"/>
  <c r="AA60" i="26"/>
  <c r="AA61" i="26"/>
  <c r="AA62" i="26"/>
  <c r="AA63" i="26"/>
  <c r="AA64" i="26"/>
  <c r="AA65" i="26"/>
  <c r="AA66" i="26"/>
  <c r="AA78" i="26"/>
  <c r="AA79" i="26"/>
  <c r="AA80" i="26"/>
  <c r="AA81" i="26"/>
  <c r="AA82" i="26"/>
  <c r="AA94" i="26"/>
  <c r="AA95" i="26"/>
  <c r="AA96" i="26"/>
  <c r="AA97" i="26"/>
  <c r="AA98" i="26"/>
  <c r="AA99" i="26"/>
  <c r="AA100" i="26"/>
  <c r="AA101" i="26"/>
  <c r="AA102" i="26"/>
  <c r="AA103" i="26"/>
  <c r="AA104" i="26"/>
  <c r="AA105" i="26"/>
  <c r="AA106" i="26"/>
  <c r="AA107" i="26"/>
  <c r="AA108" i="26"/>
  <c r="AA109" i="26"/>
  <c r="AA110" i="26"/>
  <c r="AA111" i="26"/>
  <c r="AA112" i="26"/>
  <c r="AA113" i="26"/>
  <c r="AA114" i="26"/>
  <c r="AA115" i="26"/>
  <c r="AA116" i="26"/>
  <c r="AA117" i="26"/>
  <c r="AA118" i="26"/>
  <c r="AA119" i="26"/>
  <c r="AA120" i="26"/>
  <c r="AA121" i="26"/>
  <c r="AA122" i="26"/>
  <c r="AA123" i="26"/>
  <c r="AA124" i="26"/>
  <c r="AA125" i="26"/>
  <c r="AA126" i="26"/>
  <c r="AA127" i="26"/>
  <c r="AA128" i="26"/>
  <c r="AA129" i="26"/>
  <c r="AA130" i="26"/>
  <c r="AA131" i="26"/>
  <c r="AA132" i="26"/>
  <c r="AA133" i="26"/>
  <c r="AA134" i="26"/>
  <c r="AA135" i="26"/>
  <c r="AA136" i="26"/>
  <c r="AA137" i="26"/>
  <c r="AA138" i="26"/>
  <c r="AA139" i="26"/>
  <c r="AA140" i="26"/>
  <c r="AA141" i="26"/>
  <c r="AA142" i="26"/>
  <c r="AA143" i="26"/>
  <c r="AA144" i="26"/>
  <c r="AA145" i="26"/>
  <c r="AA146" i="26"/>
  <c r="AA147" i="26"/>
  <c r="AA148" i="26"/>
  <c r="AA149" i="26"/>
  <c r="AA150" i="26"/>
  <c r="AA151" i="26"/>
  <c r="AA152" i="26"/>
  <c r="AA153" i="26"/>
  <c r="AA154" i="26"/>
  <c r="AA155" i="26"/>
  <c r="AA156" i="26"/>
  <c r="AA157" i="26"/>
  <c r="AA158" i="26"/>
  <c r="AA159" i="26"/>
  <c r="AA160" i="26"/>
  <c r="AA161" i="26"/>
  <c r="AA162" i="26"/>
  <c r="AA163" i="26"/>
  <c r="AA164" i="26"/>
  <c r="AA165" i="26"/>
  <c r="AA166" i="26"/>
  <c r="AA167" i="26"/>
  <c r="AA168" i="26"/>
  <c r="AA169" i="26"/>
  <c r="AA170" i="26"/>
  <c r="AA171" i="26"/>
  <c r="AA172" i="26"/>
  <c r="AA173" i="26"/>
  <c r="AA174" i="26"/>
  <c r="AA3" i="31"/>
  <c r="AA4" i="31"/>
  <c r="AA5" i="31"/>
  <c r="AA6" i="31"/>
  <c r="AA7" i="31"/>
  <c r="AA8" i="31"/>
  <c r="AA9" i="31"/>
  <c r="AA10" i="31"/>
  <c r="AA11" i="31"/>
  <c r="AA12" i="31"/>
  <c r="AA13" i="31"/>
  <c r="AA14" i="31"/>
  <c r="AA15" i="31"/>
  <c r="AA16" i="31"/>
  <c r="AA17" i="31"/>
  <c r="AA18" i="31"/>
  <c r="AA19" i="31"/>
  <c r="AA20" i="31"/>
  <c r="AA21" i="31"/>
  <c r="AA22" i="31"/>
  <c r="AA23" i="31"/>
  <c r="AA24" i="31"/>
  <c r="AA25" i="31"/>
  <c r="AA26" i="31"/>
  <c r="AA27" i="31"/>
  <c r="AA28" i="31"/>
  <c r="AA29" i="31"/>
  <c r="AA30" i="31"/>
  <c r="AA31" i="31"/>
  <c r="AA32" i="31"/>
  <c r="AA33" i="31"/>
  <c r="AA34" i="31"/>
  <c r="AA35" i="31"/>
  <c r="AA36" i="31"/>
  <c r="AA37" i="31"/>
  <c r="AA38" i="31"/>
  <c r="AA39" i="31"/>
  <c r="AA40" i="31"/>
  <c r="AA41" i="31"/>
  <c r="AA42" i="31"/>
  <c r="AA43" i="31"/>
  <c r="V3" i="31"/>
  <c r="V4" i="31"/>
  <c r="V5" i="31"/>
  <c r="V6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2" i="31"/>
  <c r="V23" i="31"/>
  <c r="V24" i="31"/>
  <c r="V25" i="31"/>
  <c r="V26" i="31"/>
  <c r="V27" i="31"/>
  <c r="V28" i="31"/>
  <c r="V29" i="31"/>
  <c r="V30" i="31"/>
  <c r="V31" i="31"/>
  <c r="V32" i="31"/>
  <c r="V33" i="31"/>
  <c r="V34" i="31"/>
  <c r="V35" i="31"/>
  <c r="V36" i="31"/>
  <c r="V37" i="31"/>
  <c r="V38" i="31"/>
  <c r="V39" i="31"/>
  <c r="V40" i="31"/>
  <c r="V41" i="31"/>
  <c r="V42" i="31"/>
  <c r="V43" i="31"/>
  <c r="W3" i="31"/>
  <c r="W4" i="31"/>
  <c r="W5" i="31"/>
  <c r="W6" i="31"/>
  <c r="W7" i="31"/>
  <c r="W8" i="31"/>
  <c r="W9" i="31"/>
  <c r="W10" i="31"/>
  <c r="W11" i="31"/>
  <c r="W12" i="31"/>
  <c r="W13" i="31"/>
  <c r="W14" i="31"/>
  <c r="W15" i="31"/>
  <c r="W16" i="31"/>
  <c r="W17" i="31"/>
  <c r="W18" i="31"/>
  <c r="W19" i="31"/>
  <c r="W20" i="31"/>
  <c r="W21" i="31"/>
  <c r="W22" i="31"/>
  <c r="W23" i="31"/>
  <c r="W24" i="31"/>
  <c r="W25" i="31"/>
  <c r="W26" i="31"/>
  <c r="W27" i="31"/>
  <c r="W28" i="31"/>
  <c r="W29" i="31"/>
  <c r="W30" i="31"/>
  <c r="W31" i="31"/>
  <c r="W32" i="31"/>
  <c r="W33" i="31"/>
  <c r="W34" i="31"/>
  <c r="W35" i="31"/>
  <c r="W36" i="31"/>
  <c r="W37" i="31"/>
  <c r="W38" i="31"/>
  <c r="W39" i="31"/>
  <c r="W40" i="31"/>
  <c r="W41" i="31"/>
  <c r="W42" i="31"/>
  <c r="W43" i="31"/>
  <c r="X3" i="31"/>
  <c r="X4" i="31"/>
  <c r="X5" i="31"/>
  <c r="X6" i="31"/>
  <c r="X7" i="31"/>
  <c r="X8" i="31"/>
  <c r="X9" i="31"/>
  <c r="X10" i="31"/>
  <c r="X11" i="31"/>
  <c r="X12" i="31"/>
  <c r="X13" i="31"/>
  <c r="X14" i="31"/>
  <c r="X15" i="31"/>
  <c r="X16" i="31"/>
  <c r="X17" i="31"/>
  <c r="X18" i="31"/>
  <c r="X19" i="31"/>
  <c r="X20" i="31"/>
  <c r="X21" i="31"/>
  <c r="X22" i="31"/>
  <c r="X23" i="31"/>
  <c r="X24" i="31"/>
  <c r="X25" i="31"/>
  <c r="X26" i="31"/>
  <c r="X27" i="31"/>
  <c r="X28" i="31"/>
  <c r="X29" i="31"/>
  <c r="X30" i="31"/>
  <c r="X31" i="31"/>
  <c r="X32" i="31"/>
  <c r="X33" i="31"/>
  <c r="X34" i="31"/>
  <c r="X35" i="31"/>
  <c r="X36" i="31"/>
  <c r="X37" i="31"/>
  <c r="X38" i="31"/>
  <c r="X39" i="31"/>
  <c r="X40" i="31"/>
  <c r="X41" i="31"/>
  <c r="X42" i="31"/>
  <c r="X43" i="31"/>
  <c r="Y3" i="31"/>
  <c r="Y4" i="31"/>
  <c r="Y5" i="31"/>
  <c r="Y6" i="31"/>
  <c r="Y7" i="31"/>
  <c r="Y8" i="31"/>
  <c r="Y9" i="31"/>
  <c r="Y10" i="31"/>
  <c r="Y11" i="31"/>
  <c r="Y12" i="31"/>
  <c r="Y13" i="31"/>
  <c r="Y14" i="31"/>
  <c r="Y15" i="31"/>
  <c r="Y16" i="31"/>
  <c r="Y17" i="31"/>
  <c r="Y18" i="31"/>
  <c r="Y19" i="31"/>
  <c r="Y20" i="31"/>
  <c r="Y21" i="31"/>
  <c r="Y22" i="31"/>
  <c r="Y23" i="31"/>
  <c r="Y24" i="31"/>
  <c r="Y25" i="31"/>
  <c r="Y26" i="31"/>
  <c r="Y27" i="31"/>
  <c r="Y28" i="31"/>
  <c r="Y29" i="31"/>
  <c r="Y30" i="31"/>
  <c r="Y31" i="31"/>
  <c r="Y32" i="31"/>
  <c r="Y33" i="31"/>
  <c r="Y34" i="31"/>
  <c r="Y35" i="31"/>
  <c r="Y36" i="31"/>
  <c r="Y37" i="31"/>
  <c r="Y38" i="31"/>
  <c r="Y39" i="31"/>
  <c r="Y40" i="31"/>
  <c r="Y41" i="31"/>
  <c r="Y42" i="31"/>
  <c r="Y43" i="31"/>
  <c r="Z3" i="31"/>
  <c r="Z4" i="31"/>
  <c r="Z5" i="31"/>
  <c r="Z6" i="31"/>
  <c r="Z7" i="31"/>
  <c r="Z8" i="31"/>
  <c r="Z9" i="31"/>
  <c r="Z10" i="31"/>
  <c r="Z11" i="31"/>
  <c r="Z12" i="31"/>
  <c r="Z13" i="31"/>
  <c r="Z14" i="31"/>
  <c r="Z15" i="31"/>
  <c r="Z16" i="31"/>
  <c r="Z17" i="31"/>
  <c r="Z18" i="31"/>
  <c r="Z19" i="31"/>
  <c r="Z20" i="31"/>
  <c r="Z21" i="31"/>
  <c r="Z22" i="31"/>
  <c r="Z23" i="31"/>
  <c r="Z24" i="31"/>
  <c r="Z25" i="31"/>
  <c r="Z26" i="31"/>
  <c r="Z27" i="31"/>
  <c r="Z28" i="31"/>
  <c r="Z29" i="31"/>
  <c r="Z30" i="31"/>
  <c r="Z31" i="31"/>
  <c r="Z32" i="31"/>
  <c r="Z33" i="31"/>
  <c r="Z34" i="31"/>
  <c r="Z35" i="31"/>
  <c r="Z36" i="31"/>
  <c r="Z37" i="31"/>
  <c r="Z38" i="31"/>
  <c r="Z39" i="31"/>
  <c r="Z40" i="31"/>
  <c r="Z41" i="31"/>
  <c r="Z42" i="31"/>
  <c r="Z43" i="31"/>
  <c r="U3" i="29"/>
  <c r="U4" i="29"/>
  <c r="U5" i="29"/>
  <c r="U6" i="29"/>
  <c r="U7" i="29"/>
  <c r="U8" i="29"/>
  <c r="U9" i="29"/>
  <c r="U10" i="29"/>
  <c r="U11" i="29"/>
  <c r="U12" i="29"/>
  <c r="U13" i="29"/>
  <c r="U14" i="29"/>
  <c r="U15" i="29"/>
  <c r="U16" i="29"/>
  <c r="U17" i="29"/>
  <c r="U18" i="29"/>
  <c r="U19" i="29"/>
  <c r="U20" i="29"/>
  <c r="U21" i="29"/>
  <c r="U22" i="29"/>
  <c r="U25" i="29"/>
  <c r="U35" i="29"/>
  <c r="V3" i="29"/>
  <c r="V4" i="29"/>
  <c r="V5" i="29"/>
  <c r="V6" i="29"/>
  <c r="V7" i="29"/>
  <c r="V8" i="29"/>
  <c r="V9" i="29"/>
  <c r="V10" i="29"/>
  <c r="V11" i="29"/>
  <c r="V12" i="29"/>
  <c r="V13" i="29"/>
  <c r="V14" i="29"/>
  <c r="V15" i="29"/>
  <c r="V16" i="29"/>
  <c r="V17" i="29"/>
  <c r="V18" i="29"/>
  <c r="V19" i="29"/>
  <c r="V20" i="29"/>
  <c r="V21" i="29"/>
  <c r="V22" i="29"/>
  <c r="V25" i="29"/>
  <c r="V35" i="29"/>
  <c r="W3" i="29"/>
  <c r="W4" i="29"/>
  <c r="W5" i="29"/>
  <c r="W6" i="29"/>
  <c r="W7" i="29"/>
  <c r="W8" i="29"/>
  <c r="W9" i="29"/>
  <c r="W10" i="29"/>
  <c r="W11" i="29"/>
  <c r="W12" i="29"/>
  <c r="W13" i="29"/>
  <c r="W14" i="29"/>
  <c r="W15" i="29"/>
  <c r="W16" i="29"/>
  <c r="W17" i="29"/>
  <c r="W18" i="29"/>
  <c r="W19" i="29"/>
  <c r="W20" i="29"/>
  <c r="W21" i="29"/>
  <c r="W22" i="29"/>
  <c r="W25" i="29"/>
  <c r="W35" i="29"/>
  <c r="X3" i="29"/>
  <c r="X4" i="29"/>
  <c r="X5" i="29"/>
  <c r="X6" i="29"/>
  <c r="X7" i="29"/>
  <c r="X8" i="29"/>
  <c r="X9" i="29"/>
  <c r="X10" i="29"/>
  <c r="X11" i="29"/>
  <c r="X12" i="29"/>
  <c r="X13" i="29"/>
  <c r="X14" i="29"/>
  <c r="X15" i="29"/>
  <c r="X16" i="29"/>
  <c r="X17" i="29"/>
  <c r="X18" i="29"/>
  <c r="X19" i="29"/>
  <c r="X20" i="29"/>
  <c r="X21" i="29"/>
  <c r="X22" i="29"/>
  <c r="X25" i="29"/>
  <c r="X35" i="29"/>
  <c r="Y3" i="29"/>
  <c r="Y4" i="29"/>
  <c r="Y5" i="29"/>
  <c r="Y6" i="29"/>
  <c r="Y7" i="29"/>
  <c r="Y8" i="29"/>
  <c r="Y9" i="29"/>
  <c r="Y10" i="29"/>
  <c r="Y11" i="29"/>
  <c r="Y12" i="29"/>
  <c r="Y13" i="29"/>
  <c r="Y14" i="29"/>
  <c r="Y15" i="29"/>
  <c r="Y16" i="29"/>
  <c r="Y17" i="29"/>
  <c r="Y18" i="29"/>
  <c r="Y19" i="29"/>
  <c r="Y20" i="29"/>
  <c r="Y21" i="29"/>
  <c r="Y22" i="29"/>
  <c r="Y25" i="29"/>
  <c r="Y35" i="29"/>
  <c r="V3" i="28"/>
  <c r="V4" i="28"/>
  <c r="V5" i="28"/>
  <c r="V6" i="28"/>
  <c r="V7" i="28"/>
  <c r="V8" i="28"/>
  <c r="V9" i="28"/>
  <c r="V10" i="28"/>
  <c r="V11" i="28"/>
  <c r="V12" i="28"/>
  <c r="V13" i="28"/>
  <c r="V14" i="28"/>
  <c r="V15" i="28"/>
  <c r="V16" i="28"/>
  <c r="V17" i="28"/>
  <c r="V18" i="28"/>
  <c r="V19" i="28"/>
  <c r="V20" i="28"/>
  <c r="V21" i="28"/>
  <c r="V22" i="28"/>
  <c r="V23" i="28"/>
  <c r="V24" i="28"/>
  <c r="V25" i="28"/>
  <c r="V26" i="28"/>
  <c r="V27" i="28"/>
  <c r="V28" i="28"/>
  <c r="V29" i="28"/>
  <c r="V30" i="28"/>
  <c r="V31" i="28"/>
  <c r="V32" i="28"/>
  <c r="V33" i="28"/>
  <c r="V34" i="28"/>
  <c r="V35" i="28"/>
  <c r="V36" i="28"/>
  <c r="V37" i="28"/>
  <c r="V38" i="28"/>
  <c r="V39" i="28"/>
  <c r="V40" i="28"/>
  <c r="V41" i="28"/>
  <c r="V42" i="28"/>
  <c r="V43" i="28"/>
  <c r="V44" i="28"/>
  <c r="V45" i="28"/>
  <c r="V46" i="28"/>
  <c r="V50" i="28"/>
  <c r="V54" i="28"/>
  <c r="V55" i="28"/>
  <c r="V56" i="28"/>
  <c r="V57" i="28"/>
  <c r="V58" i="28"/>
  <c r="V59" i="28"/>
  <c r="V60" i="28"/>
  <c r="V61" i="28"/>
  <c r="V62" i="28"/>
  <c r="V63" i="28"/>
  <c r="V64" i="28"/>
  <c r="V65" i="28"/>
  <c r="V66" i="28"/>
  <c r="V67" i="28"/>
  <c r="V68" i="28"/>
  <c r="V69" i="28"/>
  <c r="V73" i="28"/>
  <c r="V74" i="28"/>
  <c r="V75" i="28"/>
  <c r="V76" i="28"/>
  <c r="V77" i="28"/>
  <c r="V78" i="28"/>
  <c r="V79" i="28"/>
  <c r="V80" i="28"/>
  <c r="V81" i="28"/>
  <c r="V82" i="28"/>
  <c r="V83" i="28"/>
  <c r="V84" i="28"/>
  <c r="V85" i="28"/>
  <c r="V86" i="28"/>
  <c r="V87" i="28"/>
  <c r="V88" i="28"/>
  <c r="V92" i="28"/>
  <c r="V93" i="28"/>
  <c r="V94" i="28"/>
  <c r="V95" i="28"/>
  <c r="V96" i="28"/>
  <c r="V97" i="28"/>
  <c r="V98" i="28"/>
  <c r="V99" i="28"/>
  <c r="V100" i="28"/>
  <c r="V101" i="28"/>
  <c r="V102" i="28"/>
  <c r="V103" i="28"/>
  <c r="V104" i="28"/>
  <c r="V105" i="28"/>
  <c r="V106" i="28"/>
  <c r="V107" i="28"/>
  <c r="V123" i="28"/>
  <c r="V127" i="28"/>
  <c r="V128" i="28"/>
  <c r="V129" i="28"/>
  <c r="V133" i="28"/>
  <c r="V134" i="28"/>
  <c r="V135" i="28"/>
  <c r="W3" i="28"/>
  <c r="W4" i="28"/>
  <c r="W5" i="28"/>
  <c r="W6" i="28"/>
  <c r="W7" i="28"/>
  <c r="W8" i="28"/>
  <c r="W9" i="28"/>
  <c r="W10" i="28"/>
  <c r="W11" i="28"/>
  <c r="W12" i="28"/>
  <c r="W13" i="28"/>
  <c r="W14" i="28"/>
  <c r="W15" i="28"/>
  <c r="W16" i="28"/>
  <c r="W17" i="28"/>
  <c r="W18" i="28"/>
  <c r="W19" i="28"/>
  <c r="W20" i="28"/>
  <c r="W21" i="28"/>
  <c r="W22" i="28"/>
  <c r="W23" i="28"/>
  <c r="W24" i="28"/>
  <c r="W25" i="28"/>
  <c r="W26" i="28"/>
  <c r="W27" i="28"/>
  <c r="W28" i="28"/>
  <c r="W29" i="28"/>
  <c r="W30" i="28"/>
  <c r="W31" i="28"/>
  <c r="W32" i="28"/>
  <c r="W33" i="28"/>
  <c r="W34" i="28"/>
  <c r="W35" i="28"/>
  <c r="W36" i="28"/>
  <c r="W37" i="28"/>
  <c r="W38" i="28"/>
  <c r="W39" i="28"/>
  <c r="W40" i="28"/>
  <c r="W41" i="28"/>
  <c r="W42" i="28"/>
  <c r="W43" i="28"/>
  <c r="W44" i="28"/>
  <c r="W45" i="28"/>
  <c r="W46" i="28"/>
  <c r="W50" i="28"/>
  <c r="W54" i="28"/>
  <c r="W55" i="28"/>
  <c r="W56" i="28"/>
  <c r="W57" i="28"/>
  <c r="W58" i="28"/>
  <c r="W59" i="28"/>
  <c r="W60" i="28"/>
  <c r="W61" i="28"/>
  <c r="W62" i="28"/>
  <c r="W63" i="28"/>
  <c r="W64" i="28"/>
  <c r="W65" i="28"/>
  <c r="W66" i="28"/>
  <c r="W67" i="28"/>
  <c r="W68" i="28"/>
  <c r="W69" i="28"/>
  <c r="W73" i="28"/>
  <c r="W74" i="28"/>
  <c r="W75" i="28"/>
  <c r="W76" i="28"/>
  <c r="W77" i="28"/>
  <c r="W78" i="28"/>
  <c r="W79" i="28"/>
  <c r="W80" i="28"/>
  <c r="W81" i="28"/>
  <c r="W82" i="28"/>
  <c r="W83" i="28"/>
  <c r="W84" i="28"/>
  <c r="W85" i="28"/>
  <c r="W86" i="28"/>
  <c r="W87" i="28"/>
  <c r="W88" i="28"/>
  <c r="W92" i="28"/>
  <c r="W93" i="28"/>
  <c r="W94" i="28"/>
  <c r="W95" i="28"/>
  <c r="W96" i="28"/>
  <c r="W97" i="28"/>
  <c r="W98" i="28"/>
  <c r="W99" i="28"/>
  <c r="W100" i="28"/>
  <c r="W101" i="28"/>
  <c r="W102" i="28"/>
  <c r="W103" i="28"/>
  <c r="W104" i="28"/>
  <c r="W105" i="28"/>
  <c r="W106" i="28"/>
  <c r="W107" i="28"/>
  <c r="W123" i="28"/>
  <c r="W127" i="28"/>
  <c r="W128" i="28"/>
  <c r="W129" i="28"/>
  <c r="W133" i="28"/>
  <c r="W134" i="28"/>
  <c r="W135" i="28"/>
  <c r="X3" i="28"/>
  <c r="X4" i="28"/>
  <c r="X5" i="28"/>
  <c r="X6" i="28"/>
  <c r="X7" i="28"/>
  <c r="X8" i="28"/>
  <c r="X9" i="28"/>
  <c r="X10" i="28"/>
  <c r="X11" i="28"/>
  <c r="X12" i="28"/>
  <c r="X13" i="28"/>
  <c r="X14" i="28"/>
  <c r="X15" i="28"/>
  <c r="X16" i="28"/>
  <c r="X17" i="28"/>
  <c r="X18" i="28"/>
  <c r="X19" i="28"/>
  <c r="X20" i="28"/>
  <c r="X21" i="28"/>
  <c r="X22" i="28"/>
  <c r="X23" i="28"/>
  <c r="X24" i="28"/>
  <c r="X25" i="28"/>
  <c r="X26" i="28"/>
  <c r="X27" i="28"/>
  <c r="X28" i="28"/>
  <c r="X29" i="28"/>
  <c r="X30" i="28"/>
  <c r="X31" i="28"/>
  <c r="X32" i="28"/>
  <c r="X33" i="28"/>
  <c r="X34" i="28"/>
  <c r="X35" i="28"/>
  <c r="X36" i="28"/>
  <c r="X37" i="28"/>
  <c r="X38" i="28"/>
  <c r="X39" i="28"/>
  <c r="X40" i="28"/>
  <c r="X41" i="28"/>
  <c r="X42" i="28"/>
  <c r="X43" i="28"/>
  <c r="X44" i="28"/>
  <c r="X45" i="28"/>
  <c r="X46" i="28"/>
  <c r="X50" i="28"/>
  <c r="X54" i="28"/>
  <c r="X55" i="28"/>
  <c r="X56" i="28"/>
  <c r="X57" i="28"/>
  <c r="X58" i="28"/>
  <c r="X59" i="28"/>
  <c r="X60" i="28"/>
  <c r="X61" i="28"/>
  <c r="X62" i="28"/>
  <c r="X63" i="28"/>
  <c r="X64" i="28"/>
  <c r="X65" i="28"/>
  <c r="X66" i="28"/>
  <c r="X67" i="28"/>
  <c r="X68" i="28"/>
  <c r="X69" i="28"/>
  <c r="X73" i="28"/>
  <c r="X74" i="28"/>
  <c r="X75" i="28"/>
  <c r="X76" i="28"/>
  <c r="X77" i="28"/>
  <c r="X78" i="28"/>
  <c r="X79" i="28"/>
  <c r="X80" i="28"/>
  <c r="X81" i="28"/>
  <c r="X82" i="28"/>
  <c r="X83" i="28"/>
  <c r="X84" i="28"/>
  <c r="X85" i="28"/>
  <c r="X86" i="28"/>
  <c r="X87" i="28"/>
  <c r="X88" i="28"/>
  <c r="X92" i="28"/>
  <c r="X93" i="28"/>
  <c r="X94" i="28"/>
  <c r="X95" i="28"/>
  <c r="X96" i="28"/>
  <c r="X97" i="28"/>
  <c r="X98" i="28"/>
  <c r="X99" i="28"/>
  <c r="X100" i="28"/>
  <c r="X101" i="28"/>
  <c r="X102" i="28"/>
  <c r="X103" i="28"/>
  <c r="X104" i="28"/>
  <c r="X105" i="28"/>
  <c r="X106" i="28"/>
  <c r="X107" i="28"/>
  <c r="X123" i="28"/>
  <c r="X127" i="28"/>
  <c r="X128" i="28"/>
  <c r="X129" i="28"/>
  <c r="X133" i="28"/>
  <c r="X134" i="28"/>
  <c r="X135" i="28"/>
  <c r="Y3" i="28"/>
  <c r="Y4" i="28"/>
  <c r="Y5" i="28"/>
  <c r="Y6" i="28"/>
  <c r="Y7" i="28"/>
  <c r="Y8" i="28"/>
  <c r="Y9" i="28"/>
  <c r="Y10" i="28"/>
  <c r="Y11" i="28"/>
  <c r="Y12" i="28"/>
  <c r="Y13" i="28"/>
  <c r="Y14" i="28"/>
  <c r="Y15" i="28"/>
  <c r="Y16" i="28"/>
  <c r="Y17" i="28"/>
  <c r="Y18" i="28"/>
  <c r="Y19" i="28"/>
  <c r="Y20" i="28"/>
  <c r="Y21" i="28"/>
  <c r="Y22" i="28"/>
  <c r="Y23" i="28"/>
  <c r="Y24" i="28"/>
  <c r="Y25" i="28"/>
  <c r="Y26" i="28"/>
  <c r="Y27" i="28"/>
  <c r="Y28" i="28"/>
  <c r="Y29" i="28"/>
  <c r="Y30" i="28"/>
  <c r="Y31" i="28"/>
  <c r="Y32" i="28"/>
  <c r="Y33" i="28"/>
  <c r="Y34" i="28"/>
  <c r="Y35" i="28"/>
  <c r="Y36" i="28"/>
  <c r="Y37" i="28"/>
  <c r="Y38" i="28"/>
  <c r="Y39" i="28"/>
  <c r="Y40" i="28"/>
  <c r="Y41" i="28"/>
  <c r="Y42" i="28"/>
  <c r="Y43" i="28"/>
  <c r="Y44" i="28"/>
  <c r="Y45" i="28"/>
  <c r="Y46" i="28"/>
  <c r="Y50" i="28"/>
  <c r="Y54" i="28"/>
  <c r="Y55" i="28"/>
  <c r="Y56" i="28"/>
  <c r="Y57" i="28"/>
  <c r="Y58" i="28"/>
  <c r="Y59" i="28"/>
  <c r="Y60" i="28"/>
  <c r="Y61" i="28"/>
  <c r="Y62" i="28"/>
  <c r="Y63" i="28"/>
  <c r="Y64" i="28"/>
  <c r="Y65" i="28"/>
  <c r="Y66" i="28"/>
  <c r="Y67" i="28"/>
  <c r="Y68" i="28"/>
  <c r="Y69" i="28"/>
  <c r="Y73" i="28"/>
  <c r="Y74" i="28"/>
  <c r="Y75" i="28"/>
  <c r="Y76" i="28"/>
  <c r="Y77" i="28"/>
  <c r="Y78" i="28"/>
  <c r="Y79" i="28"/>
  <c r="Y80" i="28"/>
  <c r="Y81" i="28"/>
  <c r="Y82" i="28"/>
  <c r="Y83" i="28"/>
  <c r="Y84" i="28"/>
  <c r="Y85" i="28"/>
  <c r="Y86" i="28"/>
  <c r="Y87" i="28"/>
  <c r="Y88" i="28"/>
  <c r="Y92" i="28"/>
  <c r="Y93" i="28"/>
  <c r="Y94" i="28"/>
  <c r="Y95" i="28"/>
  <c r="Y96" i="28"/>
  <c r="Y97" i="28"/>
  <c r="Y98" i="28"/>
  <c r="Y99" i="28"/>
  <c r="Y100" i="28"/>
  <c r="Y101" i="28"/>
  <c r="Y102" i="28"/>
  <c r="Y103" i="28"/>
  <c r="Y104" i="28"/>
  <c r="Y105" i="28"/>
  <c r="Y106" i="28"/>
  <c r="Y107" i="28"/>
  <c r="Y123" i="28"/>
  <c r="Y127" i="28"/>
  <c r="Y128" i="28"/>
  <c r="Y129" i="28"/>
  <c r="Y133" i="28"/>
  <c r="Y134" i="28"/>
  <c r="Y135" i="28"/>
  <c r="Z3" i="28"/>
  <c r="Z4" i="28"/>
  <c r="Z5" i="28"/>
  <c r="Z6" i="28"/>
  <c r="Z7" i="28"/>
  <c r="Z8" i="28"/>
  <c r="Z9" i="28"/>
  <c r="Z10" i="28"/>
  <c r="Z11" i="28"/>
  <c r="Z12" i="28"/>
  <c r="Z13" i="28"/>
  <c r="Z14" i="28"/>
  <c r="Z15" i="28"/>
  <c r="Z16" i="28"/>
  <c r="Z17" i="28"/>
  <c r="Z18" i="28"/>
  <c r="Z19" i="28"/>
  <c r="Z20" i="28"/>
  <c r="Z21" i="28"/>
  <c r="Z22" i="28"/>
  <c r="Z23" i="28"/>
  <c r="Z24" i="28"/>
  <c r="Z25" i="28"/>
  <c r="Z26" i="28"/>
  <c r="Z27" i="28"/>
  <c r="Z28" i="28"/>
  <c r="Z29" i="28"/>
  <c r="Z30" i="28"/>
  <c r="Z31" i="28"/>
  <c r="Z32" i="28"/>
  <c r="Z33" i="28"/>
  <c r="Z34" i="28"/>
  <c r="Z35" i="28"/>
  <c r="Z36" i="28"/>
  <c r="Z37" i="28"/>
  <c r="Z38" i="28"/>
  <c r="Z39" i="28"/>
  <c r="Z40" i="28"/>
  <c r="Z41" i="28"/>
  <c r="Z42" i="28"/>
  <c r="Z43" i="28"/>
  <c r="Z44" i="28"/>
  <c r="Z45" i="28"/>
  <c r="Z46" i="28"/>
  <c r="Z50" i="28"/>
  <c r="Z54" i="28"/>
  <c r="Z55" i="28"/>
  <c r="Z56" i="28"/>
  <c r="Z57" i="28"/>
  <c r="Z58" i="28"/>
  <c r="Z59" i="28"/>
  <c r="Z60" i="28"/>
  <c r="Z61" i="28"/>
  <c r="Z62" i="28"/>
  <c r="Z63" i="28"/>
  <c r="Z64" i="28"/>
  <c r="Z65" i="28"/>
  <c r="Z66" i="28"/>
  <c r="Z67" i="28"/>
  <c r="Z68" i="28"/>
  <c r="Z69" i="28"/>
  <c r="Z73" i="28"/>
  <c r="Z74" i="28"/>
  <c r="Z75" i="28"/>
  <c r="Z76" i="28"/>
  <c r="Z77" i="28"/>
  <c r="Z78" i="28"/>
  <c r="Z79" i="28"/>
  <c r="Z80" i="28"/>
  <c r="Z81" i="28"/>
  <c r="Z82" i="28"/>
  <c r="Z83" i="28"/>
  <c r="Z84" i="28"/>
  <c r="Z85" i="28"/>
  <c r="Z86" i="28"/>
  <c r="Z87" i="28"/>
  <c r="Z88" i="28"/>
  <c r="Z92" i="28"/>
  <c r="Z93" i="28"/>
  <c r="Z94" i="28"/>
  <c r="Z95" i="28"/>
  <c r="Z96" i="28"/>
  <c r="Z97" i="28"/>
  <c r="Z98" i="28"/>
  <c r="Z99" i="28"/>
  <c r="Z100" i="28"/>
  <c r="Z101" i="28"/>
  <c r="Z102" i="28"/>
  <c r="Z103" i="28"/>
  <c r="Z104" i="28"/>
  <c r="Z105" i="28"/>
  <c r="Z106" i="28"/>
  <c r="Z107" i="28"/>
  <c r="Z123" i="28"/>
  <c r="Z127" i="28"/>
  <c r="Z128" i="28"/>
  <c r="Z129" i="28"/>
  <c r="Z133" i="28"/>
  <c r="Z134" i="28"/>
  <c r="Z135" i="28"/>
  <c r="V3" i="27"/>
  <c r="V4" i="27"/>
  <c r="V5" i="27"/>
  <c r="V6" i="27"/>
  <c r="V7" i="27"/>
  <c r="V8" i="27"/>
  <c r="V9" i="27"/>
  <c r="V10" i="27"/>
  <c r="V11" i="27"/>
  <c r="V12" i="27"/>
  <c r="V13" i="27"/>
  <c r="V14" i="27"/>
  <c r="V15" i="27"/>
  <c r="V16" i="27"/>
  <c r="V17" i="27"/>
  <c r="V18" i="27"/>
  <c r="V19" i="27"/>
  <c r="V20" i="27"/>
  <c r="V21" i="27"/>
  <c r="V22" i="27"/>
  <c r="V23" i="27"/>
  <c r="V24" i="27"/>
  <c r="V25" i="27"/>
  <c r="V26" i="27"/>
  <c r="V27" i="27"/>
  <c r="V28" i="27"/>
  <c r="V29" i="27"/>
  <c r="V30" i="27"/>
  <c r="V31" i="27"/>
  <c r="V32" i="27"/>
  <c r="V33" i="27"/>
  <c r="V34" i="27"/>
  <c r="V35" i="27"/>
  <c r="V36" i="27"/>
  <c r="V37" i="27"/>
  <c r="V38" i="27"/>
  <c r="V39" i="27"/>
  <c r="V40" i="27"/>
  <c r="V41" i="27"/>
  <c r="V42" i="27"/>
  <c r="V43" i="27"/>
  <c r="V44" i="27"/>
  <c r="V45" i="27"/>
  <c r="V46" i="27"/>
  <c r="V47" i="27"/>
  <c r="V56" i="27"/>
  <c r="V61" i="27"/>
  <c r="V67" i="27"/>
  <c r="V68" i="27"/>
  <c r="V69" i="27"/>
  <c r="W3" i="27"/>
  <c r="W4" i="27"/>
  <c r="W5" i="27"/>
  <c r="W6" i="27"/>
  <c r="W7" i="27"/>
  <c r="W8" i="27"/>
  <c r="W9" i="27"/>
  <c r="W10" i="27"/>
  <c r="W11" i="27"/>
  <c r="W12" i="27"/>
  <c r="W13" i="27"/>
  <c r="W14" i="27"/>
  <c r="W15" i="27"/>
  <c r="W16" i="27"/>
  <c r="W17" i="27"/>
  <c r="W18" i="27"/>
  <c r="W19" i="27"/>
  <c r="W20" i="27"/>
  <c r="W21" i="27"/>
  <c r="W22" i="27"/>
  <c r="W23" i="27"/>
  <c r="W24" i="27"/>
  <c r="W25" i="27"/>
  <c r="W26" i="27"/>
  <c r="W27" i="27"/>
  <c r="W28" i="27"/>
  <c r="W29" i="27"/>
  <c r="W30" i="27"/>
  <c r="W31" i="27"/>
  <c r="W32" i="27"/>
  <c r="W33" i="27"/>
  <c r="W34" i="27"/>
  <c r="W35" i="27"/>
  <c r="W36" i="27"/>
  <c r="W37" i="27"/>
  <c r="W38" i="27"/>
  <c r="W39" i="27"/>
  <c r="W40" i="27"/>
  <c r="W41" i="27"/>
  <c r="W42" i="27"/>
  <c r="W43" i="27"/>
  <c r="W44" i="27"/>
  <c r="W45" i="27"/>
  <c r="W46" i="27"/>
  <c r="W47" i="27"/>
  <c r="W56" i="27"/>
  <c r="W61" i="27"/>
  <c r="W67" i="27"/>
  <c r="W68" i="27"/>
  <c r="W69" i="27"/>
  <c r="X3" i="27"/>
  <c r="X4" i="27"/>
  <c r="X5" i="27"/>
  <c r="X6" i="27"/>
  <c r="X7" i="27"/>
  <c r="X8" i="27"/>
  <c r="X9" i="27"/>
  <c r="X10" i="27"/>
  <c r="X11" i="27"/>
  <c r="X12" i="27"/>
  <c r="X13" i="27"/>
  <c r="X14" i="27"/>
  <c r="X15" i="27"/>
  <c r="X16" i="27"/>
  <c r="X17" i="27"/>
  <c r="X18" i="27"/>
  <c r="X19" i="27"/>
  <c r="X20" i="27"/>
  <c r="X21" i="27"/>
  <c r="X22" i="27"/>
  <c r="X23" i="27"/>
  <c r="X24" i="27"/>
  <c r="X25" i="27"/>
  <c r="X26" i="27"/>
  <c r="X27" i="27"/>
  <c r="X28" i="27"/>
  <c r="X29" i="27"/>
  <c r="X30" i="27"/>
  <c r="X31" i="27"/>
  <c r="X32" i="27"/>
  <c r="X33" i="27"/>
  <c r="X34" i="27"/>
  <c r="X35" i="27"/>
  <c r="X36" i="27"/>
  <c r="X37" i="27"/>
  <c r="X38" i="27"/>
  <c r="X39" i="27"/>
  <c r="X40" i="27"/>
  <c r="X41" i="27"/>
  <c r="X42" i="27"/>
  <c r="X43" i="27"/>
  <c r="X44" i="27"/>
  <c r="X45" i="27"/>
  <c r="X46" i="27"/>
  <c r="X47" i="27"/>
  <c r="X56" i="27"/>
  <c r="X61" i="27"/>
  <c r="X67" i="27"/>
  <c r="X68" i="27"/>
  <c r="X69" i="27"/>
  <c r="Y3" i="27"/>
  <c r="Y4" i="27"/>
  <c r="Y5" i="27"/>
  <c r="Y6" i="27"/>
  <c r="Y7" i="27"/>
  <c r="Y8" i="27"/>
  <c r="Y9" i="27"/>
  <c r="Y10" i="27"/>
  <c r="Y11" i="27"/>
  <c r="Y12" i="27"/>
  <c r="Y13" i="27"/>
  <c r="Y14" i="27"/>
  <c r="Y15" i="27"/>
  <c r="Y16" i="27"/>
  <c r="Y17" i="27"/>
  <c r="Y18" i="27"/>
  <c r="Y19" i="27"/>
  <c r="Y20" i="27"/>
  <c r="Y21" i="27"/>
  <c r="Y22" i="27"/>
  <c r="Y23" i="27"/>
  <c r="Y24" i="27"/>
  <c r="Y25" i="27"/>
  <c r="Y26" i="27"/>
  <c r="Y27" i="27"/>
  <c r="Y28" i="27"/>
  <c r="Y29" i="27"/>
  <c r="Y30" i="27"/>
  <c r="Y31" i="27"/>
  <c r="Y32" i="27"/>
  <c r="Y33" i="27"/>
  <c r="Y34" i="27"/>
  <c r="Y35" i="27"/>
  <c r="Y36" i="27"/>
  <c r="Y37" i="27"/>
  <c r="Y38" i="27"/>
  <c r="Y39" i="27"/>
  <c r="Y40" i="27"/>
  <c r="Y41" i="27"/>
  <c r="Y42" i="27"/>
  <c r="Y43" i="27"/>
  <c r="Y44" i="27"/>
  <c r="Y45" i="27"/>
  <c r="Y46" i="27"/>
  <c r="Y47" i="27"/>
  <c r="Y56" i="27"/>
  <c r="Y61" i="27"/>
  <c r="Y67" i="27"/>
  <c r="Y68" i="27"/>
  <c r="Y69" i="27"/>
  <c r="Z3" i="27"/>
  <c r="Z4" i="27"/>
  <c r="Z5" i="27"/>
  <c r="Z6" i="27"/>
  <c r="Z7" i="27"/>
  <c r="Z8" i="27"/>
  <c r="Z9" i="27"/>
  <c r="Z10" i="27"/>
  <c r="Z11" i="27"/>
  <c r="Z12" i="27"/>
  <c r="Z13" i="27"/>
  <c r="Z14" i="27"/>
  <c r="Z15" i="27"/>
  <c r="Z16" i="27"/>
  <c r="Z17" i="27"/>
  <c r="Z18" i="27"/>
  <c r="Z19" i="27"/>
  <c r="Z20" i="27"/>
  <c r="Z21" i="27"/>
  <c r="Z22" i="27"/>
  <c r="Z23" i="27"/>
  <c r="Z24" i="27"/>
  <c r="Z25" i="27"/>
  <c r="Z26" i="27"/>
  <c r="Z27" i="27"/>
  <c r="Z28" i="27"/>
  <c r="Z29" i="27"/>
  <c r="Z30" i="27"/>
  <c r="Z31" i="27"/>
  <c r="Z32" i="27"/>
  <c r="Z33" i="27"/>
  <c r="Z34" i="27"/>
  <c r="Z35" i="27"/>
  <c r="Z36" i="27"/>
  <c r="Z37" i="27"/>
  <c r="Z38" i="27"/>
  <c r="Z39" i="27"/>
  <c r="Z40" i="27"/>
  <c r="Z41" i="27"/>
  <c r="Z42" i="27"/>
  <c r="Z43" i="27"/>
  <c r="Z44" i="27"/>
  <c r="Z45" i="27"/>
  <c r="Z46" i="27"/>
  <c r="Z47" i="27"/>
  <c r="Z56" i="27"/>
  <c r="Z61" i="27"/>
  <c r="Z67" i="27"/>
  <c r="Z68" i="27"/>
  <c r="Z69" i="27"/>
  <c r="V3" i="26"/>
  <c r="V4" i="26"/>
  <c r="V9" i="26"/>
  <c r="V13" i="26"/>
  <c r="V14" i="26"/>
  <c r="V15" i="26"/>
  <c r="V16" i="26"/>
  <c r="V17" i="26"/>
  <c r="V18" i="26"/>
  <c r="V19" i="26"/>
  <c r="V20" i="26"/>
  <c r="V21" i="26"/>
  <c r="V22" i="26"/>
  <c r="V23" i="26"/>
  <c r="V24" i="26"/>
  <c r="V25" i="26"/>
  <c r="V29" i="26"/>
  <c r="V30" i="26"/>
  <c r="V31" i="26"/>
  <c r="V32" i="26"/>
  <c r="V33" i="26"/>
  <c r="V34" i="26"/>
  <c r="V35" i="26"/>
  <c r="V36" i="26"/>
  <c r="V37" i="26"/>
  <c r="V38" i="26"/>
  <c r="V39" i="26"/>
  <c r="V40" i="26"/>
  <c r="V41" i="26"/>
  <c r="V42" i="26"/>
  <c r="V43" i="26"/>
  <c r="V44" i="26"/>
  <c r="V45" i="26"/>
  <c r="V46" i="26"/>
  <c r="V47" i="26"/>
  <c r="V48" i="26"/>
  <c r="V49" i="26"/>
  <c r="V50" i="26"/>
  <c r="V51" i="26"/>
  <c r="V52" i="26"/>
  <c r="V53" i="26"/>
  <c r="V54" i="26"/>
  <c r="V55" i="26"/>
  <c r="V56" i="26"/>
  <c r="V57" i="26"/>
  <c r="V58" i="26"/>
  <c r="V59" i="26"/>
  <c r="V60" i="26"/>
  <c r="V61" i="26"/>
  <c r="V62" i="26"/>
  <c r="V63" i="26"/>
  <c r="V64" i="26"/>
  <c r="V65" i="26"/>
  <c r="V66" i="26"/>
  <c r="V78" i="26"/>
  <c r="V79" i="26"/>
  <c r="V80" i="26"/>
  <c r="V81" i="26"/>
  <c r="V82" i="26"/>
  <c r="V94" i="26"/>
  <c r="V95" i="26"/>
  <c r="V96" i="26"/>
  <c r="V97" i="26"/>
  <c r="V98" i="26"/>
  <c r="V99" i="26"/>
  <c r="V100" i="26"/>
  <c r="V101" i="26"/>
  <c r="V102" i="26"/>
  <c r="V103" i="26"/>
  <c r="V104" i="26"/>
  <c r="V105" i="26"/>
  <c r="V106" i="26"/>
  <c r="V107" i="26"/>
  <c r="V108" i="26"/>
  <c r="V109" i="26"/>
  <c r="V110" i="26"/>
  <c r="V111" i="26"/>
  <c r="V112" i="26"/>
  <c r="V113" i="26"/>
  <c r="V114" i="26"/>
  <c r="V115" i="26"/>
  <c r="V116" i="26"/>
  <c r="V117" i="26"/>
  <c r="V118" i="26"/>
  <c r="V119" i="26"/>
  <c r="V120" i="26"/>
  <c r="V121" i="26"/>
  <c r="V122" i="26"/>
  <c r="V123" i="26"/>
  <c r="V124" i="26"/>
  <c r="V125" i="26"/>
  <c r="V126" i="26"/>
  <c r="V127" i="26"/>
  <c r="V128" i="26"/>
  <c r="V129" i="26"/>
  <c r="V130" i="26"/>
  <c r="V131" i="26"/>
  <c r="V132" i="26"/>
  <c r="V133" i="26"/>
  <c r="V134" i="26"/>
  <c r="V135" i="26"/>
  <c r="V136" i="26"/>
  <c r="V137" i="26"/>
  <c r="V138" i="26"/>
  <c r="V139" i="26"/>
  <c r="V140" i="26"/>
  <c r="V141" i="26"/>
  <c r="V142" i="26"/>
  <c r="V143" i="26"/>
  <c r="V144" i="26"/>
  <c r="V145" i="26"/>
  <c r="V146" i="26"/>
  <c r="V147" i="26"/>
  <c r="V148" i="26"/>
  <c r="V159" i="26"/>
  <c r="V171" i="26"/>
  <c r="V172" i="26"/>
  <c r="V173" i="26"/>
  <c r="V174" i="26"/>
  <c r="W3" i="26"/>
  <c r="W4" i="26"/>
  <c r="W9" i="26"/>
  <c r="W13" i="26"/>
  <c r="W14" i="26"/>
  <c r="W15" i="26"/>
  <c r="W16" i="26"/>
  <c r="W17" i="26"/>
  <c r="W18" i="26"/>
  <c r="W19" i="26"/>
  <c r="W20" i="26"/>
  <c r="W21" i="26"/>
  <c r="W22" i="26"/>
  <c r="W23" i="26"/>
  <c r="W24" i="26"/>
  <c r="W25" i="26"/>
  <c r="W29" i="26"/>
  <c r="W30" i="26"/>
  <c r="W31" i="26"/>
  <c r="W32" i="26"/>
  <c r="W33" i="26"/>
  <c r="W34" i="26"/>
  <c r="W35" i="26"/>
  <c r="W36" i="26"/>
  <c r="W37" i="26"/>
  <c r="W38" i="26"/>
  <c r="W39" i="26"/>
  <c r="W40" i="26"/>
  <c r="W41" i="26"/>
  <c r="W42" i="26"/>
  <c r="W43" i="26"/>
  <c r="W44" i="26"/>
  <c r="W45" i="26"/>
  <c r="W46" i="26"/>
  <c r="W47" i="26"/>
  <c r="W48" i="26"/>
  <c r="W49" i="26"/>
  <c r="W50" i="26"/>
  <c r="W51" i="26"/>
  <c r="W52" i="26"/>
  <c r="W53" i="26"/>
  <c r="W54" i="26"/>
  <c r="W55" i="26"/>
  <c r="W56" i="26"/>
  <c r="W57" i="26"/>
  <c r="W58" i="26"/>
  <c r="W59" i="26"/>
  <c r="W60" i="26"/>
  <c r="W61" i="26"/>
  <c r="W62" i="26"/>
  <c r="W63" i="26"/>
  <c r="W64" i="26"/>
  <c r="W65" i="26"/>
  <c r="W66" i="26"/>
  <c r="W78" i="26"/>
  <c r="W79" i="26"/>
  <c r="W80" i="26"/>
  <c r="W81" i="26"/>
  <c r="W82" i="26"/>
  <c r="W94" i="26"/>
  <c r="W95" i="26"/>
  <c r="W96" i="26"/>
  <c r="W97" i="26"/>
  <c r="W98" i="26"/>
  <c r="W99" i="26"/>
  <c r="W100" i="26"/>
  <c r="W101" i="26"/>
  <c r="W102" i="26"/>
  <c r="W103" i="26"/>
  <c r="W104" i="26"/>
  <c r="W105" i="26"/>
  <c r="W106" i="26"/>
  <c r="W107" i="26"/>
  <c r="W108" i="26"/>
  <c r="W109" i="26"/>
  <c r="W110" i="26"/>
  <c r="W111" i="26"/>
  <c r="W112" i="26"/>
  <c r="W113" i="26"/>
  <c r="W114" i="26"/>
  <c r="W115" i="26"/>
  <c r="W116" i="26"/>
  <c r="W117" i="26"/>
  <c r="W118" i="26"/>
  <c r="W119" i="26"/>
  <c r="W120" i="26"/>
  <c r="W121" i="26"/>
  <c r="W122" i="26"/>
  <c r="W123" i="26"/>
  <c r="W124" i="26"/>
  <c r="W125" i="26"/>
  <c r="W126" i="26"/>
  <c r="W127" i="26"/>
  <c r="W128" i="26"/>
  <c r="W129" i="26"/>
  <c r="W130" i="26"/>
  <c r="W131" i="26"/>
  <c r="W132" i="26"/>
  <c r="W133" i="26"/>
  <c r="W134" i="26"/>
  <c r="W135" i="26"/>
  <c r="W136" i="26"/>
  <c r="W137" i="26"/>
  <c r="W138" i="26"/>
  <c r="W139" i="26"/>
  <c r="W140" i="26"/>
  <c r="W141" i="26"/>
  <c r="W142" i="26"/>
  <c r="W143" i="26"/>
  <c r="W144" i="26"/>
  <c r="W145" i="26"/>
  <c r="W146" i="26"/>
  <c r="W147" i="26"/>
  <c r="W148" i="26"/>
  <c r="W159" i="26"/>
  <c r="W171" i="26"/>
  <c r="W172" i="26"/>
  <c r="W173" i="26"/>
  <c r="W174" i="26"/>
  <c r="X3" i="26"/>
  <c r="X4" i="26"/>
  <c r="X9" i="26"/>
  <c r="X13" i="26"/>
  <c r="X14" i="26"/>
  <c r="X15" i="26"/>
  <c r="X16" i="26"/>
  <c r="X17" i="26"/>
  <c r="X18" i="26"/>
  <c r="X19" i="26"/>
  <c r="X20" i="26"/>
  <c r="X21" i="26"/>
  <c r="X22" i="26"/>
  <c r="X23" i="26"/>
  <c r="X24" i="26"/>
  <c r="X25" i="26"/>
  <c r="X29" i="26"/>
  <c r="X30" i="26"/>
  <c r="X31" i="26"/>
  <c r="X32" i="26"/>
  <c r="X33" i="26"/>
  <c r="X34" i="26"/>
  <c r="X35" i="26"/>
  <c r="X36" i="26"/>
  <c r="X37" i="26"/>
  <c r="X38" i="26"/>
  <c r="X39" i="26"/>
  <c r="X40" i="26"/>
  <c r="X41" i="26"/>
  <c r="X42" i="26"/>
  <c r="X43" i="26"/>
  <c r="X44" i="26"/>
  <c r="X45" i="26"/>
  <c r="X46" i="26"/>
  <c r="X47" i="26"/>
  <c r="X48" i="26"/>
  <c r="X49" i="26"/>
  <c r="X50" i="26"/>
  <c r="X51" i="26"/>
  <c r="X52" i="26"/>
  <c r="X53" i="26"/>
  <c r="X54" i="26"/>
  <c r="X55" i="26"/>
  <c r="X56" i="26"/>
  <c r="X57" i="26"/>
  <c r="X58" i="26"/>
  <c r="X59" i="26"/>
  <c r="X60" i="26"/>
  <c r="X61" i="26"/>
  <c r="X62" i="26"/>
  <c r="X63" i="26"/>
  <c r="X64" i="26"/>
  <c r="X65" i="26"/>
  <c r="X66" i="26"/>
  <c r="X78" i="26"/>
  <c r="X79" i="26"/>
  <c r="X80" i="26"/>
  <c r="X81" i="26"/>
  <c r="X82" i="26"/>
  <c r="X94" i="26"/>
  <c r="X95" i="26"/>
  <c r="X96" i="26"/>
  <c r="X97" i="26"/>
  <c r="X98" i="26"/>
  <c r="X99" i="26"/>
  <c r="X100" i="26"/>
  <c r="X101" i="26"/>
  <c r="X102" i="26"/>
  <c r="X103" i="26"/>
  <c r="X104" i="26"/>
  <c r="X105" i="26"/>
  <c r="X106" i="26"/>
  <c r="X107" i="26"/>
  <c r="X108" i="26"/>
  <c r="X109" i="26"/>
  <c r="X110" i="26"/>
  <c r="X111" i="26"/>
  <c r="X112" i="26"/>
  <c r="X113" i="26"/>
  <c r="X114" i="26"/>
  <c r="X115" i="26"/>
  <c r="X116" i="26"/>
  <c r="X117" i="26"/>
  <c r="X118" i="26"/>
  <c r="X119" i="26"/>
  <c r="X120" i="26"/>
  <c r="X121" i="26"/>
  <c r="X122" i="26"/>
  <c r="X123" i="26"/>
  <c r="X124" i="26"/>
  <c r="X125" i="26"/>
  <c r="X126" i="26"/>
  <c r="X127" i="26"/>
  <c r="X128" i="26"/>
  <c r="X129" i="26"/>
  <c r="X130" i="26"/>
  <c r="X131" i="26"/>
  <c r="X132" i="26"/>
  <c r="X133" i="26"/>
  <c r="X134" i="26"/>
  <c r="X135" i="26"/>
  <c r="X136" i="26"/>
  <c r="X137" i="26"/>
  <c r="X138" i="26"/>
  <c r="X139" i="26"/>
  <c r="X140" i="26"/>
  <c r="X141" i="26"/>
  <c r="X142" i="26"/>
  <c r="X143" i="26"/>
  <c r="X144" i="26"/>
  <c r="X145" i="26"/>
  <c r="X146" i="26"/>
  <c r="X147" i="26"/>
  <c r="X148" i="26"/>
  <c r="X159" i="26"/>
  <c r="X171" i="26"/>
  <c r="X172" i="26"/>
  <c r="X173" i="26"/>
  <c r="X174" i="26"/>
  <c r="Y3" i="26"/>
  <c r="Y4" i="26"/>
  <c r="Y9" i="26"/>
  <c r="Y13" i="26"/>
  <c r="Y14" i="26"/>
  <c r="Y15" i="26"/>
  <c r="Y16" i="26"/>
  <c r="Y17" i="26"/>
  <c r="Y18" i="26"/>
  <c r="Y19" i="26"/>
  <c r="Y20" i="26"/>
  <c r="Y21" i="26"/>
  <c r="Y22" i="26"/>
  <c r="Y23" i="26"/>
  <c r="Y24" i="26"/>
  <c r="Y25" i="26"/>
  <c r="Y29" i="26"/>
  <c r="Y30" i="26"/>
  <c r="Y31" i="26"/>
  <c r="Y32" i="26"/>
  <c r="Y33" i="26"/>
  <c r="Y34" i="26"/>
  <c r="Y35" i="26"/>
  <c r="Y36" i="26"/>
  <c r="Y37" i="26"/>
  <c r="Y38" i="26"/>
  <c r="Y39" i="26"/>
  <c r="Y40" i="26"/>
  <c r="Y41" i="26"/>
  <c r="Y42" i="26"/>
  <c r="Y43" i="26"/>
  <c r="Y44" i="26"/>
  <c r="Y45" i="26"/>
  <c r="Y46" i="26"/>
  <c r="Y47" i="26"/>
  <c r="Y48" i="26"/>
  <c r="Y49" i="26"/>
  <c r="Y50" i="26"/>
  <c r="Y51" i="26"/>
  <c r="Y52" i="26"/>
  <c r="Y53" i="26"/>
  <c r="Y54" i="26"/>
  <c r="Y55" i="26"/>
  <c r="Y56" i="26"/>
  <c r="Y57" i="26"/>
  <c r="Y58" i="26"/>
  <c r="Y59" i="26"/>
  <c r="Y60" i="26"/>
  <c r="Y61" i="26"/>
  <c r="Y62" i="26"/>
  <c r="Y63" i="26"/>
  <c r="Y64" i="26"/>
  <c r="Y65" i="26"/>
  <c r="Y66" i="26"/>
  <c r="Y78" i="26"/>
  <c r="Y79" i="26"/>
  <c r="Y80" i="26"/>
  <c r="Y81" i="26"/>
  <c r="Y82" i="26"/>
  <c r="Y94" i="26"/>
  <c r="Y95" i="26"/>
  <c r="Y96" i="26"/>
  <c r="Y97" i="26"/>
  <c r="Y98" i="26"/>
  <c r="Y99" i="26"/>
  <c r="Y100" i="26"/>
  <c r="Y101" i="26"/>
  <c r="Y102" i="26"/>
  <c r="Y103" i="26"/>
  <c r="Y104" i="26"/>
  <c r="Y105" i="26"/>
  <c r="Y106" i="26"/>
  <c r="Y107" i="26"/>
  <c r="Y108" i="26"/>
  <c r="Y109" i="26"/>
  <c r="Y110" i="26"/>
  <c r="Y111" i="26"/>
  <c r="Y112" i="26"/>
  <c r="Y113" i="26"/>
  <c r="Y114" i="26"/>
  <c r="Y115" i="26"/>
  <c r="Y116" i="26"/>
  <c r="Y117" i="26"/>
  <c r="Y118" i="26"/>
  <c r="Y119" i="26"/>
  <c r="Y120" i="26"/>
  <c r="Y121" i="26"/>
  <c r="Y122" i="26"/>
  <c r="Y123" i="26"/>
  <c r="Y124" i="26"/>
  <c r="Y125" i="26"/>
  <c r="Y126" i="26"/>
  <c r="Y127" i="26"/>
  <c r="Y128" i="26"/>
  <c r="Y129" i="26"/>
  <c r="Y130" i="26"/>
  <c r="Y131" i="26"/>
  <c r="Y132" i="26"/>
  <c r="Y133" i="26"/>
  <c r="Y134" i="26"/>
  <c r="Y135" i="26"/>
  <c r="Y136" i="26"/>
  <c r="Y137" i="26"/>
  <c r="Y138" i="26"/>
  <c r="Y139" i="26"/>
  <c r="Y140" i="26"/>
  <c r="Y141" i="26"/>
  <c r="Y142" i="26"/>
  <c r="Y143" i="26"/>
  <c r="Y144" i="26"/>
  <c r="Y145" i="26"/>
  <c r="Y146" i="26"/>
  <c r="Y147" i="26"/>
  <c r="Y148" i="26"/>
  <c r="Y159" i="26"/>
  <c r="Y171" i="26"/>
  <c r="Y172" i="26"/>
  <c r="Y173" i="26"/>
  <c r="Y174" i="26"/>
  <c r="Z3" i="26"/>
  <c r="Z4" i="26"/>
  <c r="Z9" i="26"/>
  <c r="Z13" i="26"/>
  <c r="Z14" i="26"/>
  <c r="Z15" i="26"/>
  <c r="Z16" i="26"/>
  <c r="Z17" i="26"/>
  <c r="Z18" i="26"/>
  <c r="Z19" i="26"/>
  <c r="Z20" i="26"/>
  <c r="Z21" i="26"/>
  <c r="Z22" i="26"/>
  <c r="Z23" i="26"/>
  <c r="Z24" i="26"/>
  <c r="Z25" i="26"/>
  <c r="Z29" i="26"/>
  <c r="Z30" i="26"/>
  <c r="Z31" i="26"/>
  <c r="Z32" i="26"/>
  <c r="Z33" i="26"/>
  <c r="Z34" i="26"/>
  <c r="Z35" i="26"/>
  <c r="Z36" i="26"/>
  <c r="Z37" i="26"/>
  <c r="Z38" i="26"/>
  <c r="Z39" i="26"/>
  <c r="Z40" i="26"/>
  <c r="Z41" i="26"/>
  <c r="Z42" i="26"/>
  <c r="Z43" i="26"/>
  <c r="Z44" i="26"/>
  <c r="Z45" i="26"/>
  <c r="Z46" i="26"/>
  <c r="Z47" i="26"/>
  <c r="Z48" i="26"/>
  <c r="Z49" i="26"/>
  <c r="Z50" i="26"/>
  <c r="Z51" i="26"/>
  <c r="Z52" i="26"/>
  <c r="Z53" i="26"/>
  <c r="Z54" i="26"/>
  <c r="Z55" i="26"/>
  <c r="Z56" i="26"/>
  <c r="Z57" i="26"/>
  <c r="Z58" i="26"/>
  <c r="Z59" i="26"/>
  <c r="Z60" i="26"/>
  <c r="Z61" i="26"/>
  <c r="Z62" i="26"/>
  <c r="Z63" i="26"/>
  <c r="Z64" i="26"/>
  <c r="Z65" i="26"/>
  <c r="Z66" i="26"/>
  <c r="Z78" i="26"/>
  <c r="Z79" i="26"/>
  <c r="Z80" i="26"/>
  <c r="Z81" i="26"/>
  <c r="Z82" i="26"/>
  <c r="Z94" i="26"/>
  <c r="Z95" i="26"/>
  <c r="Z96" i="26"/>
  <c r="Z97" i="26"/>
  <c r="Z98" i="26"/>
  <c r="Z99" i="26"/>
  <c r="Z100" i="26"/>
  <c r="Z101" i="26"/>
  <c r="Z102" i="26"/>
  <c r="Z103" i="26"/>
  <c r="Z104" i="26"/>
  <c r="Z105" i="26"/>
  <c r="Z106" i="26"/>
  <c r="Z107" i="26"/>
  <c r="Z108" i="26"/>
  <c r="Z109" i="26"/>
  <c r="Z110" i="26"/>
  <c r="Z111" i="26"/>
  <c r="Z112" i="26"/>
  <c r="Z113" i="26"/>
  <c r="Z114" i="26"/>
  <c r="Z115" i="26"/>
  <c r="Z116" i="26"/>
  <c r="Z117" i="26"/>
  <c r="Z118" i="26"/>
  <c r="Z119" i="26"/>
  <c r="Z120" i="26"/>
  <c r="Z121" i="26"/>
  <c r="Z122" i="26"/>
  <c r="Z123" i="26"/>
  <c r="Z124" i="26"/>
  <c r="Z125" i="26"/>
  <c r="Z126" i="26"/>
  <c r="Z127" i="26"/>
  <c r="Z128" i="26"/>
  <c r="Z129" i="26"/>
  <c r="Z130" i="26"/>
  <c r="Z131" i="26"/>
  <c r="Z132" i="26"/>
  <c r="Z133" i="26"/>
  <c r="Z134" i="26"/>
  <c r="Z135" i="26"/>
  <c r="Z136" i="26"/>
  <c r="Z137" i="26"/>
  <c r="Z138" i="26"/>
  <c r="Z139" i="26"/>
  <c r="Z140" i="26"/>
  <c r="Z141" i="26"/>
  <c r="Z142" i="26"/>
  <c r="Z143" i="26"/>
  <c r="Z144" i="26"/>
  <c r="Z145" i="26"/>
  <c r="Z146" i="26"/>
  <c r="Z147" i="26"/>
  <c r="Z148" i="26"/>
  <c r="Z159" i="26"/>
  <c r="Z171" i="26"/>
  <c r="Z172" i="26"/>
  <c r="Z173" i="26"/>
  <c r="Z174" i="26"/>
  <c r="U52" i="29" l="1"/>
  <c r="V71" i="27"/>
  <c r="X71" i="27"/>
  <c r="Z71" i="27"/>
  <c r="W71" i="27"/>
  <c r="Y71" i="27"/>
  <c r="V52" i="29"/>
  <c r="W52" i="29"/>
  <c r="X52" i="29"/>
  <c r="Y52" i="29"/>
  <c r="V137" i="28"/>
  <c r="X137" i="28"/>
  <c r="Y137" i="28"/>
  <c r="Z137" i="28"/>
  <c r="W137" i="28"/>
  <c r="V176" i="26"/>
  <c r="X176" i="26"/>
  <c r="W176" i="26"/>
  <c r="Z176" i="26"/>
  <c r="Y176" i="26"/>
  <c r="AB3" i="31"/>
  <c r="AB4" i="31"/>
  <c r="AB5" i="31"/>
  <c r="AB6" i="31"/>
  <c r="AB7" i="31"/>
  <c r="AB8" i="31"/>
  <c r="AB9" i="31"/>
  <c r="AB14" i="31"/>
  <c r="AB15" i="31"/>
  <c r="AB16" i="31"/>
  <c r="AB17" i="31"/>
  <c r="AB18" i="31"/>
  <c r="AB19" i="31"/>
  <c r="AB20" i="31"/>
  <c r="AB21" i="31"/>
  <c r="AB22" i="31"/>
  <c r="AB23" i="31"/>
  <c r="AB24" i="31"/>
  <c r="AB25" i="31"/>
  <c r="AB26" i="31"/>
  <c r="AB27" i="31"/>
  <c r="AB28" i="31"/>
  <c r="AB29" i="31"/>
  <c r="AB30" i="31"/>
  <c r="AB31" i="31"/>
  <c r="AB32" i="31"/>
  <c r="AB33" i="31"/>
  <c r="AB35" i="31"/>
  <c r="AB36" i="31"/>
  <c r="AB37" i="31"/>
  <c r="AB38" i="31"/>
  <c r="AB39" i="31"/>
  <c r="AB40" i="31"/>
  <c r="AB41" i="31"/>
  <c r="AB42" i="31"/>
  <c r="AB43" i="31"/>
  <c r="AC3" i="31"/>
  <c r="AC4" i="31"/>
  <c r="AC5" i="31"/>
  <c r="AC6" i="31"/>
  <c r="AC7" i="31"/>
  <c r="AC8" i="31"/>
  <c r="AC9" i="31"/>
  <c r="AC14" i="31"/>
  <c r="AC15" i="31"/>
  <c r="AC16" i="31"/>
  <c r="AC17" i="31"/>
  <c r="AC18" i="31"/>
  <c r="AC19" i="31"/>
  <c r="AC20" i="31"/>
  <c r="AC21" i="31"/>
  <c r="AC22" i="31"/>
  <c r="AC23" i="31"/>
  <c r="AC24" i="31"/>
  <c r="AC25" i="31"/>
  <c r="AC26" i="31"/>
  <c r="AC27" i="31"/>
  <c r="AC28" i="31"/>
  <c r="AC29" i="31"/>
  <c r="AC30" i="31"/>
  <c r="AC31" i="31"/>
  <c r="AC32" i="31"/>
  <c r="AC33" i="31"/>
  <c r="AC35" i="31"/>
  <c r="AC36" i="31"/>
  <c r="AC37" i="31"/>
  <c r="AC38" i="31"/>
  <c r="AC39" i="31"/>
  <c r="AC40" i="31"/>
  <c r="AC41" i="31"/>
  <c r="AC42" i="31"/>
  <c r="AC43" i="31"/>
  <c r="AD3" i="31"/>
  <c r="AD4" i="31"/>
  <c r="AD5" i="31"/>
  <c r="AD6" i="31"/>
  <c r="AD7" i="31"/>
  <c r="AD8" i="31"/>
  <c r="AD9" i="31"/>
  <c r="AD14" i="31"/>
  <c r="AD15" i="31"/>
  <c r="AD16" i="31"/>
  <c r="AD17" i="31"/>
  <c r="AD18" i="31"/>
  <c r="AD19" i="31"/>
  <c r="AD20" i="31"/>
  <c r="AD21" i="31"/>
  <c r="AD22" i="31"/>
  <c r="AD23" i="31"/>
  <c r="AD24" i="31"/>
  <c r="AD25" i="31"/>
  <c r="AD26" i="31"/>
  <c r="AD27" i="31"/>
  <c r="AD28" i="31"/>
  <c r="AD29" i="31"/>
  <c r="AD30" i="31"/>
  <c r="AD31" i="31"/>
  <c r="AD32" i="31"/>
  <c r="AD33" i="31"/>
  <c r="AD35" i="31"/>
  <c r="AD36" i="31"/>
  <c r="AD37" i="31"/>
  <c r="AD38" i="31"/>
  <c r="AD39" i="31"/>
  <c r="AD40" i="31"/>
  <c r="AD41" i="31"/>
  <c r="AD42" i="31"/>
  <c r="AD43" i="31"/>
  <c r="AE3" i="31"/>
  <c r="AE4" i="31"/>
  <c r="AE5" i="31"/>
  <c r="AE6" i="31"/>
  <c r="AE7" i="31"/>
  <c r="AE8" i="31"/>
  <c r="AE9" i="31"/>
  <c r="AE14" i="31"/>
  <c r="AE15" i="31"/>
  <c r="AE16" i="31"/>
  <c r="AE17" i="31"/>
  <c r="AE18" i="31"/>
  <c r="AE19" i="31"/>
  <c r="AE20" i="31"/>
  <c r="AE21" i="31"/>
  <c r="AE22" i="31"/>
  <c r="AE23" i="31"/>
  <c r="AE24" i="31"/>
  <c r="AE25" i="31"/>
  <c r="AE26" i="31"/>
  <c r="AE27" i="31"/>
  <c r="AE28" i="31"/>
  <c r="AE29" i="31"/>
  <c r="AE30" i="31"/>
  <c r="AE31" i="31"/>
  <c r="AE32" i="31"/>
  <c r="AE33" i="31"/>
  <c r="AE35" i="31"/>
  <c r="AE36" i="31"/>
  <c r="AE37" i="31"/>
  <c r="AE38" i="31"/>
  <c r="AE39" i="31"/>
  <c r="AE40" i="31"/>
  <c r="AE41" i="31"/>
  <c r="AE42" i="31"/>
  <c r="AE43" i="31"/>
  <c r="AF3" i="31"/>
  <c r="AF4" i="31"/>
  <c r="AF5" i="31"/>
  <c r="AF6" i="31"/>
  <c r="AF7" i="31"/>
  <c r="AF8" i="31"/>
  <c r="AF9" i="31"/>
  <c r="AF14" i="31"/>
  <c r="AF15" i="31"/>
  <c r="AF16" i="31"/>
  <c r="AF17" i="31"/>
  <c r="AF18" i="31"/>
  <c r="AF19" i="31"/>
  <c r="AF20" i="31"/>
  <c r="AF21" i="31"/>
  <c r="AF22" i="31"/>
  <c r="AF23" i="31"/>
  <c r="AF24" i="31"/>
  <c r="AF25" i="31"/>
  <c r="AF26" i="31"/>
  <c r="AF27" i="31"/>
  <c r="AF28" i="31"/>
  <c r="AF29" i="31"/>
  <c r="AF30" i="31"/>
  <c r="AF31" i="31"/>
  <c r="AF32" i="31"/>
  <c r="AF33" i="31"/>
  <c r="AF35" i="31"/>
  <c r="AF36" i="31"/>
  <c r="AF37" i="31"/>
  <c r="AF38" i="31"/>
  <c r="AF39" i="31"/>
  <c r="AF40" i="31"/>
  <c r="AF41" i="31"/>
  <c r="AF42" i="31"/>
  <c r="AF43" i="31"/>
  <c r="AA3" i="29"/>
  <c r="AA7" i="29"/>
  <c r="AA10" i="29"/>
  <c r="AA11" i="29"/>
  <c r="AA12" i="29"/>
  <c r="AA13" i="29"/>
  <c r="AA14" i="29"/>
  <c r="AA15" i="29"/>
  <c r="AA16" i="29"/>
  <c r="AA17" i="29"/>
  <c r="AA18" i="29"/>
  <c r="AA20" i="29"/>
  <c r="AA21" i="29"/>
  <c r="AA22" i="29"/>
  <c r="AA25" i="29"/>
  <c r="AA35" i="29"/>
  <c r="AB3" i="29"/>
  <c r="AB7" i="29"/>
  <c r="AB10" i="29"/>
  <c r="AB11" i="29"/>
  <c r="AB12" i="29"/>
  <c r="AB13" i="29"/>
  <c r="AB14" i="29"/>
  <c r="AB15" i="29"/>
  <c r="AB16" i="29"/>
  <c r="AB17" i="29"/>
  <c r="AB18" i="29"/>
  <c r="AB20" i="29"/>
  <c r="AB21" i="29"/>
  <c r="AB22" i="29"/>
  <c r="AB25" i="29"/>
  <c r="AB35" i="29"/>
  <c r="AC3" i="29"/>
  <c r="AC7" i="29"/>
  <c r="AC10" i="29"/>
  <c r="AC11" i="29"/>
  <c r="AC12" i="29"/>
  <c r="AC13" i="29"/>
  <c r="AC14" i="29"/>
  <c r="AC15" i="29"/>
  <c r="AC16" i="29"/>
  <c r="AC17" i="29"/>
  <c r="AC18" i="29"/>
  <c r="AC20" i="29"/>
  <c r="AC21" i="29"/>
  <c r="AC22" i="29"/>
  <c r="AC25" i="29"/>
  <c r="AC35" i="29"/>
  <c r="AD3" i="29"/>
  <c r="AD7" i="29"/>
  <c r="AD10" i="29"/>
  <c r="AD11" i="29"/>
  <c r="AD12" i="29"/>
  <c r="AD13" i="29"/>
  <c r="AD14" i="29"/>
  <c r="AD15" i="29"/>
  <c r="AD16" i="29"/>
  <c r="AD17" i="29"/>
  <c r="AD18" i="29"/>
  <c r="AD20" i="29"/>
  <c r="AD21" i="29"/>
  <c r="AD22" i="29"/>
  <c r="AD25" i="29"/>
  <c r="AD35" i="29"/>
  <c r="AE3" i="29"/>
  <c r="AE7" i="29"/>
  <c r="AE10" i="29"/>
  <c r="AE11" i="29"/>
  <c r="AE12" i="29"/>
  <c r="AE13" i="29"/>
  <c r="AE14" i="29"/>
  <c r="AE15" i="29"/>
  <c r="AE16" i="29"/>
  <c r="AE17" i="29"/>
  <c r="AE18" i="29"/>
  <c r="AE20" i="29"/>
  <c r="AE21" i="29"/>
  <c r="AE22" i="29"/>
  <c r="AE25" i="29"/>
  <c r="AE35" i="29"/>
  <c r="AB3" i="28"/>
  <c r="AB4" i="28"/>
  <c r="AB8" i="28"/>
  <c r="AB9" i="28"/>
  <c r="AB10" i="28"/>
  <c r="AB12" i="28"/>
  <c r="AB16" i="28"/>
  <c r="AB28" i="28"/>
  <c r="AB29" i="28"/>
  <c r="AB30" i="28"/>
  <c r="AB31" i="28"/>
  <c r="AB50" i="28"/>
  <c r="AB54" i="28"/>
  <c r="AB55" i="28"/>
  <c r="AB56" i="28"/>
  <c r="AB57" i="28"/>
  <c r="AB58" i="28"/>
  <c r="AB59" i="28"/>
  <c r="AB60" i="28"/>
  <c r="AB61" i="28"/>
  <c r="AB62" i="28"/>
  <c r="AB63" i="28"/>
  <c r="AB64" i="28"/>
  <c r="AB65" i="28"/>
  <c r="AB66" i="28"/>
  <c r="AB67" i="28"/>
  <c r="AB68" i="28"/>
  <c r="AB69" i="28"/>
  <c r="AB73" i="28"/>
  <c r="AB74" i="28"/>
  <c r="AB75" i="28"/>
  <c r="AB76" i="28"/>
  <c r="AB77" i="28"/>
  <c r="AB78" i="28"/>
  <c r="AB79" i="28"/>
  <c r="AB80" i="28"/>
  <c r="AB81" i="28"/>
  <c r="AB82" i="28"/>
  <c r="AB83" i="28"/>
  <c r="AB84" i="28"/>
  <c r="AB85" i="28"/>
  <c r="AB86" i="28"/>
  <c r="AB87" i="28"/>
  <c r="AB88" i="28"/>
  <c r="AB92" i="28"/>
  <c r="AB93" i="28"/>
  <c r="AB94" i="28"/>
  <c r="AB95" i="28"/>
  <c r="AB96" i="28"/>
  <c r="AB97" i="28"/>
  <c r="AB98" i="28"/>
  <c r="AB99" i="28"/>
  <c r="AB100" i="28"/>
  <c r="AB101" i="28"/>
  <c r="AB102" i="28"/>
  <c r="AB103" i="28"/>
  <c r="AB104" i="28"/>
  <c r="AB105" i="28"/>
  <c r="AB106" i="28"/>
  <c r="AB107" i="28"/>
  <c r="AB123" i="28"/>
  <c r="AB133" i="28"/>
  <c r="AB134" i="28"/>
  <c r="AB135" i="28"/>
  <c r="AC3" i="28"/>
  <c r="AC4" i="28"/>
  <c r="AC8" i="28"/>
  <c r="AC9" i="28"/>
  <c r="AC10" i="28"/>
  <c r="AC12" i="28"/>
  <c r="AC16" i="28"/>
  <c r="AC28" i="28"/>
  <c r="AC29" i="28"/>
  <c r="AC30" i="28"/>
  <c r="AC31" i="28"/>
  <c r="AC50" i="28"/>
  <c r="AC54" i="28"/>
  <c r="AC55" i="28"/>
  <c r="AC56" i="28"/>
  <c r="AC57" i="28"/>
  <c r="AC58" i="28"/>
  <c r="AC59" i="28"/>
  <c r="AC60" i="28"/>
  <c r="AC61" i="28"/>
  <c r="AC62" i="28"/>
  <c r="AC63" i="28"/>
  <c r="AC64" i="28"/>
  <c r="AC65" i="28"/>
  <c r="AC66" i="28"/>
  <c r="AC67" i="28"/>
  <c r="AC68" i="28"/>
  <c r="AC69" i="28"/>
  <c r="AC73" i="28"/>
  <c r="AC74" i="28"/>
  <c r="AC75" i="28"/>
  <c r="AC76" i="28"/>
  <c r="AC77" i="28"/>
  <c r="AC78" i="28"/>
  <c r="AC79" i="28"/>
  <c r="AC80" i="28"/>
  <c r="AC81" i="28"/>
  <c r="AC82" i="28"/>
  <c r="AC83" i="28"/>
  <c r="AC84" i="28"/>
  <c r="AC85" i="28"/>
  <c r="AC86" i="28"/>
  <c r="AC87" i="28"/>
  <c r="AC88" i="28"/>
  <c r="AC92" i="28"/>
  <c r="AC93" i="28"/>
  <c r="AC94" i="28"/>
  <c r="AC95" i="28"/>
  <c r="AC96" i="28"/>
  <c r="AC97" i="28"/>
  <c r="AC98" i="28"/>
  <c r="AC99" i="28"/>
  <c r="AC100" i="28"/>
  <c r="AC101" i="28"/>
  <c r="AC102" i="28"/>
  <c r="AC103" i="28"/>
  <c r="AC104" i="28"/>
  <c r="AC105" i="28"/>
  <c r="AC106" i="28"/>
  <c r="AC107" i="28"/>
  <c r="AC123" i="28"/>
  <c r="AC133" i="28"/>
  <c r="AC134" i="28"/>
  <c r="AC135" i="28"/>
  <c r="AD3" i="28"/>
  <c r="AD4" i="28"/>
  <c r="AD8" i="28"/>
  <c r="AD9" i="28"/>
  <c r="AD10" i="28"/>
  <c r="AD12" i="28"/>
  <c r="AD16" i="28"/>
  <c r="AD28" i="28"/>
  <c r="AD29" i="28"/>
  <c r="AD30" i="28"/>
  <c r="AD31" i="28"/>
  <c r="AD50" i="28"/>
  <c r="AD54" i="28"/>
  <c r="AD55" i="28"/>
  <c r="AD56" i="28"/>
  <c r="AD57" i="28"/>
  <c r="AD58" i="28"/>
  <c r="AD59" i="28"/>
  <c r="AD60" i="28"/>
  <c r="AD61" i="28"/>
  <c r="AD62" i="28"/>
  <c r="AD63" i="28"/>
  <c r="AD64" i="28"/>
  <c r="AD65" i="28"/>
  <c r="AD66" i="28"/>
  <c r="AD67" i="28"/>
  <c r="AD68" i="28"/>
  <c r="AD69" i="28"/>
  <c r="AD73" i="28"/>
  <c r="AD74" i="28"/>
  <c r="AD75" i="28"/>
  <c r="AD76" i="28"/>
  <c r="AD77" i="28"/>
  <c r="AD78" i="28"/>
  <c r="AD79" i="28"/>
  <c r="AD80" i="28"/>
  <c r="AD81" i="28"/>
  <c r="AD82" i="28"/>
  <c r="AD83" i="28"/>
  <c r="AD84" i="28"/>
  <c r="AD85" i="28"/>
  <c r="AD86" i="28"/>
  <c r="AD87" i="28"/>
  <c r="AD88" i="28"/>
  <c r="AD92" i="28"/>
  <c r="AD93" i="28"/>
  <c r="AD94" i="28"/>
  <c r="AD95" i="28"/>
  <c r="AD96" i="28"/>
  <c r="AD97" i="28"/>
  <c r="AD98" i="28"/>
  <c r="AD99" i="28"/>
  <c r="AD100" i="28"/>
  <c r="AD101" i="28"/>
  <c r="AD102" i="28"/>
  <c r="AD103" i="28"/>
  <c r="AD104" i="28"/>
  <c r="AD105" i="28"/>
  <c r="AD106" i="28"/>
  <c r="AD107" i="28"/>
  <c r="AD123" i="28"/>
  <c r="AD133" i="28"/>
  <c r="AD134" i="28"/>
  <c r="AD135" i="28"/>
  <c r="AE3" i="28"/>
  <c r="AE4" i="28"/>
  <c r="AE8" i="28"/>
  <c r="AE9" i="28"/>
  <c r="AE10" i="28"/>
  <c r="AE12" i="28"/>
  <c r="AE16" i="28"/>
  <c r="AE28" i="28"/>
  <c r="AE29" i="28"/>
  <c r="AE30" i="28"/>
  <c r="AE31" i="28"/>
  <c r="AE50" i="28"/>
  <c r="AE54" i="28"/>
  <c r="AE55" i="28"/>
  <c r="AE56" i="28"/>
  <c r="AE57" i="28"/>
  <c r="AE58" i="28"/>
  <c r="AE59" i="28"/>
  <c r="AE60" i="28"/>
  <c r="AE61" i="28"/>
  <c r="AE62" i="28"/>
  <c r="AE63" i="28"/>
  <c r="AE64" i="28"/>
  <c r="AE65" i="28"/>
  <c r="AE66" i="28"/>
  <c r="AE67" i="28"/>
  <c r="AE68" i="28"/>
  <c r="AE69" i="28"/>
  <c r="AE73" i="28"/>
  <c r="AE74" i="28"/>
  <c r="AE75" i="28"/>
  <c r="AE76" i="28"/>
  <c r="AE77" i="28"/>
  <c r="AE78" i="28"/>
  <c r="AE79" i="28"/>
  <c r="AE80" i="28"/>
  <c r="AE81" i="28"/>
  <c r="AE82" i="28"/>
  <c r="AE83" i="28"/>
  <c r="AE84" i="28"/>
  <c r="AE85" i="28"/>
  <c r="AE86" i="28"/>
  <c r="AE87" i="28"/>
  <c r="AE88" i="28"/>
  <c r="AE92" i="28"/>
  <c r="AE93" i="28"/>
  <c r="AE94" i="28"/>
  <c r="AE95" i="28"/>
  <c r="AE96" i="28"/>
  <c r="AE97" i="28"/>
  <c r="AE98" i="28"/>
  <c r="AE99" i="28"/>
  <c r="AE100" i="28"/>
  <c r="AE101" i="28"/>
  <c r="AE102" i="28"/>
  <c r="AE103" i="28"/>
  <c r="AE104" i="28"/>
  <c r="AE105" i="28"/>
  <c r="AE106" i="28"/>
  <c r="AE107" i="28"/>
  <c r="AE123" i="28"/>
  <c r="AE133" i="28"/>
  <c r="AE134" i="28"/>
  <c r="AE135" i="28"/>
  <c r="AF3" i="28"/>
  <c r="AF4" i="28"/>
  <c r="AF8" i="28"/>
  <c r="AF9" i="28"/>
  <c r="AF10" i="28"/>
  <c r="AF12" i="28"/>
  <c r="AF16" i="28"/>
  <c r="AF28" i="28"/>
  <c r="AF29" i="28"/>
  <c r="AF30" i="28"/>
  <c r="AF31" i="28"/>
  <c r="AF50" i="28"/>
  <c r="AF54" i="28"/>
  <c r="AF55" i="28"/>
  <c r="AF56" i="28"/>
  <c r="AF57" i="28"/>
  <c r="AF58" i="28"/>
  <c r="AF59" i="28"/>
  <c r="AF60" i="28"/>
  <c r="AF61" i="28"/>
  <c r="AF62" i="28"/>
  <c r="AF63" i="28"/>
  <c r="AF64" i="28"/>
  <c r="AF65" i="28"/>
  <c r="AF66" i="28"/>
  <c r="AF67" i="28"/>
  <c r="AF68" i="28"/>
  <c r="AF69" i="28"/>
  <c r="AF73" i="28"/>
  <c r="AF74" i="28"/>
  <c r="AF75" i="28"/>
  <c r="AF76" i="28"/>
  <c r="AF77" i="28"/>
  <c r="AF78" i="28"/>
  <c r="AF79" i="28"/>
  <c r="AF80" i="28"/>
  <c r="AF81" i="28"/>
  <c r="AF82" i="28"/>
  <c r="AF83" i="28"/>
  <c r="AF84" i="28"/>
  <c r="AF85" i="28"/>
  <c r="AF86" i="28"/>
  <c r="AF87" i="28"/>
  <c r="AF88" i="28"/>
  <c r="AF92" i="28"/>
  <c r="AF93" i="28"/>
  <c r="AF94" i="28"/>
  <c r="AF95" i="28"/>
  <c r="AF96" i="28"/>
  <c r="AF97" i="28"/>
  <c r="AF98" i="28"/>
  <c r="AF99" i="28"/>
  <c r="AF100" i="28"/>
  <c r="AF101" i="28"/>
  <c r="AF102" i="28"/>
  <c r="AF103" i="28"/>
  <c r="AF104" i="28"/>
  <c r="AF105" i="28"/>
  <c r="AF106" i="28"/>
  <c r="AF107" i="28"/>
  <c r="AF123" i="28"/>
  <c r="AF133" i="28"/>
  <c r="AF134" i="28"/>
  <c r="AF135" i="28"/>
  <c r="AB3" i="26"/>
  <c r="AB31" i="26"/>
  <c r="AB33" i="26"/>
  <c r="AB37" i="26"/>
  <c r="AB38" i="26"/>
  <c r="AB40" i="26"/>
  <c r="AB41" i="26"/>
  <c r="AB42" i="26"/>
  <c r="AB43" i="26"/>
  <c r="AB45" i="26"/>
  <c r="AB46" i="26"/>
  <c r="AB47" i="26"/>
  <c r="AB48" i="26"/>
  <c r="AB64" i="26"/>
  <c r="AB65" i="26"/>
  <c r="AB66" i="26"/>
  <c r="AB80" i="26"/>
  <c r="AB81" i="26"/>
  <c r="AB82" i="26"/>
  <c r="AB94" i="26"/>
  <c r="AB95" i="26"/>
  <c r="AB96" i="26"/>
  <c r="AB97" i="26"/>
  <c r="AB98" i="26"/>
  <c r="AB99" i="26"/>
  <c r="AB100" i="26"/>
  <c r="AB101" i="26"/>
  <c r="AB102" i="26"/>
  <c r="AB103" i="26"/>
  <c r="AB104" i="26"/>
  <c r="AB105" i="26"/>
  <c r="AB106" i="26"/>
  <c r="AB107" i="26"/>
  <c r="AB108" i="26"/>
  <c r="AB109" i="26"/>
  <c r="AB110" i="26"/>
  <c r="AB111" i="26"/>
  <c r="AB112" i="26"/>
  <c r="AB113" i="26"/>
  <c r="AB114" i="26"/>
  <c r="AB115" i="26"/>
  <c r="AB116" i="26"/>
  <c r="AB117" i="26"/>
  <c r="AB118" i="26"/>
  <c r="AB119" i="26"/>
  <c r="AB120" i="26"/>
  <c r="AB121" i="26"/>
  <c r="AB122" i="26"/>
  <c r="AB123" i="26"/>
  <c r="AB124" i="26"/>
  <c r="AB125" i="26"/>
  <c r="AB126" i="26"/>
  <c r="AB127" i="26"/>
  <c r="AB128" i="26"/>
  <c r="AB129" i="26"/>
  <c r="AB130" i="26"/>
  <c r="AB131" i="26"/>
  <c r="AB132" i="26"/>
  <c r="AB133" i="26"/>
  <c r="AB134" i="26"/>
  <c r="AB135" i="26"/>
  <c r="AB136" i="26"/>
  <c r="AB137" i="26"/>
  <c r="AB138" i="26"/>
  <c r="AB139" i="26"/>
  <c r="AB140" i="26"/>
  <c r="AB141" i="26"/>
  <c r="AB142" i="26"/>
  <c r="AB143" i="26"/>
  <c r="AB144" i="26"/>
  <c r="AB145" i="26"/>
  <c r="AB146" i="26"/>
  <c r="AB148" i="26"/>
  <c r="AB159" i="26"/>
  <c r="AB171" i="26"/>
  <c r="AB172" i="26"/>
  <c r="AB173" i="26"/>
  <c r="AB174" i="26"/>
  <c r="AC3" i="26"/>
  <c r="AC31" i="26"/>
  <c r="AC33" i="26"/>
  <c r="AC37" i="26"/>
  <c r="AC38" i="26"/>
  <c r="AC40" i="26"/>
  <c r="AC41" i="26"/>
  <c r="AC42" i="26"/>
  <c r="AC43" i="26"/>
  <c r="AC45" i="26"/>
  <c r="AC46" i="26"/>
  <c r="AC47" i="26"/>
  <c r="AC48" i="26"/>
  <c r="AC64" i="26"/>
  <c r="AC65" i="26"/>
  <c r="AC66" i="26"/>
  <c r="AC80" i="26"/>
  <c r="AC81" i="26"/>
  <c r="AC82" i="26"/>
  <c r="AC94" i="26"/>
  <c r="AC95" i="26"/>
  <c r="AC96" i="26"/>
  <c r="AC97" i="26"/>
  <c r="AC98" i="26"/>
  <c r="AC99" i="26"/>
  <c r="AC100" i="26"/>
  <c r="AC101" i="26"/>
  <c r="AC102" i="26"/>
  <c r="AC103" i="26"/>
  <c r="AC104" i="26"/>
  <c r="AC105" i="26"/>
  <c r="AC106" i="26"/>
  <c r="AC107" i="26"/>
  <c r="AC108" i="26"/>
  <c r="AC109" i="26"/>
  <c r="AC110" i="26"/>
  <c r="AC111" i="26"/>
  <c r="AC112" i="26"/>
  <c r="AC113" i="26"/>
  <c r="AC114" i="26"/>
  <c r="AC115" i="26"/>
  <c r="AC116" i="26"/>
  <c r="AC117" i="26"/>
  <c r="AC118" i="26"/>
  <c r="AC119" i="26"/>
  <c r="AC120" i="26"/>
  <c r="AC121" i="26"/>
  <c r="AC122" i="26"/>
  <c r="AC123" i="26"/>
  <c r="AC124" i="26"/>
  <c r="AC125" i="26"/>
  <c r="AC126" i="26"/>
  <c r="AC127" i="26"/>
  <c r="AC128" i="26"/>
  <c r="AC129" i="26"/>
  <c r="AC130" i="26"/>
  <c r="AC131" i="26"/>
  <c r="AC132" i="26"/>
  <c r="AC133" i="26"/>
  <c r="AC134" i="26"/>
  <c r="AC135" i="26"/>
  <c r="AC136" i="26"/>
  <c r="AC137" i="26"/>
  <c r="AC138" i="26"/>
  <c r="AC139" i="26"/>
  <c r="AC140" i="26"/>
  <c r="AC141" i="26"/>
  <c r="AC142" i="26"/>
  <c r="AC143" i="26"/>
  <c r="AC144" i="26"/>
  <c r="AC145" i="26"/>
  <c r="AC146" i="26"/>
  <c r="AC148" i="26"/>
  <c r="AC159" i="26"/>
  <c r="AC171" i="26"/>
  <c r="AC172" i="26"/>
  <c r="AC173" i="26"/>
  <c r="AC174" i="26"/>
  <c r="AD3" i="26"/>
  <c r="AD31" i="26"/>
  <c r="AD33" i="26"/>
  <c r="AD37" i="26"/>
  <c r="AD38" i="26"/>
  <c r="AD40" i="26"/>
  <c r="AD41" i="26"/>
  <c r="AD42" i="26"/>
  <c r="AD43" i="26"/>
  <c r="AD45" i="26"/>
  <c r="AD46" i="26"/>
  <c r="AD47" i="26"/>
  <c r="AD48" i="26"/>
  <c r="AD64" i="26"/>
  <c r="AD65" i="26"/>
  <c r="AD66" i="26"/>
  <c r="AD80" i="26"/>
  <c r="AD81" i="26"/>
  <c r="AD82" i="26"/>
  <c r="AD94" i="26"/>
  <c r="AD95" i="26"/>
  <c r="AD96" i="26"/>
  <c r="AD97" i="26"/>
  <c r="AD98" i="26"/>
  <c r="AD99" i="26"/>
  <c r="AD100" i="26"/>
  <c r="AD101" i="26"/>
  <c r="AD102" i="26"/>
  <c r="AD103" i="26"/>
  <c r="AD104" i="26"/>
  <c r="AD105" i="26"/>
  <c r="AD106" i="26"/>
  <c r="AD107" i="26"/>
  <c r="AD108" i="26"/>
  <c r="AD109" i="26"/>
  <c r="AD110" i="26"/>
  <c r="AD111" i="26"/>
  <c r="AD112" i="26"/>
  <c r="AD113" i="26"/>
  <c r="AD114" i="26"/>
  <c r="AD115" i="26"/>
  <c r="AD116" i="26"/>
  <c r="AD117" i="26"/>
  <c r="AD118" i="26"/>
  <c r="AD119" i="26"/>
  <c r="AD120" i="26"/>
  <c r="AD121" i="26"/>
  <c r="AD122" i="26"/>
  <c r="AD123" i="26"/>
  <c r="AD124" i="26"/>
  <c r="AD125" i="26"/>
  <c r="AD126" i="26"/>
  <c r="AD127" i="26"/>
  <c r="AD128" i="26"/>
  <c r="AD129" i="26"/>
  <c r="AD130" i="26"/>
  <c r="AD131" i="26"/>
  <c r="AD132" i="26"/>
  <c r="AD133" i="26"/>
  <c r="AD134" i="26"/>
  <c r="AD135" i="26"/>
  <c r="AD136" i="26"/>
  <c r="AD137" i="26"/>
  <c r="AD138" i="26"/>
  <c r="AD139" i="26"/>
  <c r="AD140" i="26"/>
  <c r="AD141" i="26"/>
  <c r="AD142" i="26"/>
  <c r="AD143" i="26"/>
  <c r="AD144" i="26"/>
  <c r="AD145" i="26"/>
  <c r="AD146" i="26"/>
  <c r="AD148" i="26"/>
  <c r="AD159" i="26"/>
  <c r="AD171" i="26"/>
  <c r="AD172" i="26"/>
  <c r="AD173" i="26"/>
  <c r="AD174" i="26"/>
  <c r="AE3" i="26"/>
  <c r="AE31" i="26"/>
  <c r="AE33" i="26"/>
  <c r="AE37" i="26"/>
  <c r="AE38" i="26"/>
  <c r="AE40" i="26"/>
  <c r="AE41" i="26"/>
  <c r="AE42" i="26"/>
  <c r="AE43" i="26"/>
  <c r="AE45" i="26"/>
  <c r="AE46" i="26"/>
  <c r="AE47" i="26"/>
  <c r="AE48" i="26"/>
  <c r="AE64" i="26"/>
  <c r="AE65" i="26"/>
  <c r="AE66" i="26"/>
  <c r="AE80" i="26"/>
  <c r="AE81" i="26"/>
  <c r="AE82" i="26"/>
  <c r="AE94" i="26"/>
  <c r="AE95" i="26"/>
  <c r="AE96" i="26"/>
  <c r="AE97" i="26"/>
  <c r="AE98" i="26"/>
  <c r="AE99" i="26"/>
  <c r="AE100" i="26"/>
  <c r="AE101" i="26"/>
  <c r="AE102" i="26"/>
  <c r="AE103" i="26"/>
  <c r="AE104" i="26"/>
  <c r="AE105" i="26"/>
  <c r="AE106" i="26"/>
  <c r="AE107" i="26"/>
  <c r="AE108" i="26"/>
  <c r="AE109" i="26"/>
  <c r="AE110" i="26"/>
  <c r="AE111" i="26"/>
  <c r="AE112" i="26"/>
  <c r="AE113" i="26"/>
  <c r="AE114" i="26"/>
  <c r="AE115" i="26"/>
  <c r="AE116" i="26"/>
  <c r="AE117" i="26"/>
  <c r="AE118" i="26"/>
  <c r="AE119" i="26"/>
  <c r="AE120" i="26"/>
  <c r="AE121" i="26"/>
  <c r="AE122" i="26"/>
  <c r="AE123" i="26"/>
  <c r="AE124" i="26"/>
  <c r="AE125" i="26"/>
  <c r="AE126" i="26"/>
  <c r="AE127" i="26"/>
  <c r="AE128" i="26"/>
  <c r="AE129" i="26"/>
  <c r="AE130" i="26"/>
  <c r="AE131" i="26"/>
  <c r="AE132" i="26"/>
  <c r="AE133" i="26"/>
  <c r="AE134" i="26"/>
  <c r="AE135" i="26"/>
  <c r="AE136" i="26"/>
  <c r="AE137" i="26"/>
  <c r="AE138" i="26"/>
  <c r="AE139" i="26"/>
  <c r="AE140" i="26"/>
  <c r="AE141" i="26"/>
  <c r="AE142" i="26"/>
  <c r="AE143" i="26"/>
  <c r="AE144" i="26"/>
  <c r="AE145" i="26"/>
  <c r="AE146" i="26"/>
  <c r="AE148" i="26"/>
  <c r="AE159" i="26"/>
  <c r="AE171" i="26"/>
  <c r="AE172" i="26"/>
  <c r="AE173" i="26"/>
  <c r="AE174" i="26"/>
  <c r="AF3" i="26"/>
  <c r="AF31" i="26"/>
  <c r="AF33" i="26"/>
  <c r="AF37" i="26"/>
  <c r="AF38" i="26"/>
  <c r="AF40" i="26"/>
  <c r="AF41" i="26"/>
  <c r="AF42" i="26"/>
  <c r="AF43" i="26"/>
  <c r="AF45" i="26"/>
  <c r="AF46" i="26"/>
  <c r="AF47" i="26"/>
  <c r="AF48" i="26"/>
  <c r="AF64" i="26"/>
  <c r="AF65" i="26"/>
  <c r="AF66" i="26"/>
  <c r="AF80" i="26"/>
  <c r="AF81" i="26"/>
  <c r="AF82" i="26"/>
  <c r="AF94" i="26"/>
  <c r="AF95" i="26"/>
  <c r="AF96" i="26"/>
  <c r="AF97" i="26"/>
  <c r="AF98" i="26"/>
  <c r="AF99" i="26"/>
  <c r="AF100" i="26"/>
  <c r="AF101" i="26"/>
  <c r="AF102" i="26"/>
  <c r="AF103" i="26"/>
  <c r="AF104" i="26"/>
  <c r="AF105" i="26"/>
  <c r="AF106" i="26"/>
  <c r="AF107" i="26"/>
  <c r="AF108" i="26"/>
  <c r="AF109" i="26"/>
  <c r="AF110" i="26"/>
  <c r="AF111" i="26"/>
  <c r="AF112" i="26"/>
  <c r="AF113" i="26"/>
  <c r="AF114" i="26"/>
  <c r="AF115" i="26"/>
  <c r="AF116" i="26"/>
  <c r="AF117" i="26"/>
  <c r="AF118" i="26"/>
  <c r="AF119" i="26"/>
  <c r="AF120" i="26"/>
  <c r="AF121" i="26"/>
  <c r="AF122" i="26"/>
  <c r="AF123" i="26"/>
  <c r="AF124" i="26"/>
  <c r="AF125" i="26"/>
  <c r="AF126" i="26"/>
  <c r="AF127" i="26"/>
  <c r="AF128" i="26"/>
  <c r="AF129" i="26"/>
  <c r="AF130" i="26"/>
  <c r="AF131" i="26"/>
  <c r="AF132" i="26"/>
  <c r="AF133" i="26"/>
  <c r="AF134" i="26"/>
  <c r="AF135" i="26"/>
  <c r="AF136" i="26"/>
  <c r="AF137" i="26"/>
  <c r="AF138" i="26"/>
  <c r="AF139" i="26"/>
  <c r="AF140" i="26"/>
  <c r="AF141" i="26"/>
  <c r="AF142" i="26"/>
  <c r="AF143" i="26"/>
  <c r="AF144" i="26"/>
  <c r="AF145" i="26"/>
  <c r="AF146" i="26"/>
  <c r="AF148" i="26"/>
  <c r="AF159" i="26"/>
  <c r="AF171" i="26"/>
  <c r="AF172" i="26"/>
  <c r="AF173" i="26"/>
  <c r="AF174" i="26"/>
  <c r="AB4" i="27"/>
  <c r="AB5" i="27"/>
  <c r="AB25" i="27"/>
  <c r="AB26" i="27"/>
  <c r="AB27" i="27"/>
  <c r="AB28" i="27"/>
  <c r="AB29" i="27"/>
  <c r="AB31" i="27"/>
  <c r="AB32" i="27"/>
  <c r="AB33" i="27"/>
  <c r="AB34" i="27"/>
  <c r="AB35" i="27"/>
  <c r="AB36" i="27"/>
  <c r="AB37" i="27"/>
  <c r="AB38" i="27"/>
  <c r="AB39" i="27"/>
  <c r="AB40" i="27"/>
  <c r="AB41" i="27"/>
  <c r="AB42" i="27"/>
  <c r="AB44" i="27"/>
  <c r="AB45" i="27"/>
  <c r="AB46" i="27"/>
  <c r="AB47" i="27"/>
  <c r="AB67" i="27"/>
  <c r="AB68" i="27"/>
  <c r="AB69" i="27"/>
  <c r="AF4" i="27"/>
  <c r="AF5" i="27"/>
  <c r="AF25" i="27"/>
  <c r="AF26" i="27"/>
  <c r="AF27" i="27"/>
  <c r="AF28" i="27"/>
  <c r="AF29" i="27"/>
  <c r="AF31" i="27"/>
  <c r="AF32" i="27"/>
  <c r="AF33" i="27"/>
  <c r="AF34" i="27"/>
  <c r="AF35" i="27"/>
  <c r="AF36" i="27"/>
  <c r="AF37" i="27"/>
  <c r="AF38" i="27"/>
  <c r="AF39" i="27"/>
  <c r="AF40" i="27"/>
  <c r="AF41" i="27"/>
  <c r="AF42" i="27"/>
  <c r="AF44" i="27"/>
  <c r="AF45" i="27"/>
  <c r="AF46" i="27"/>
  <c r="AF47" i="27"/>
  <c r="AF67" i="27"/>
  <c r="AF68" i="27"/>
  <c r="AF69" i="27"/>
  <c r="AE4" i="27"/>
  <c r="AE5" i="27"/>
  <c r="AE25" i="27"/>
  <c r="AE26" i="27"/>
  <c r="AE27" i="27"/>
  <c r="AE28" i="27"/>
  <c r="AE29" i="27"/>
  <c r="AE31" i="27"/>
  <c r="AE32" i="27"/>
  <c r="AE33" i="27"/>
  <c r="AE34" i="27"/>
  <c r="AE35" i="27"/>
  <c r="AE36" i="27"/>
  <c r="AE37" i="27"/>
  <c r="AE38" i="27"/>
  <c r="AE39" i="27"/>
  <c r="AE40" i="27"/>
  <c r="AE41" i="27"/>
  <c r="AE42" i="27"/>
  <c r="AE44" i="27"/>
  <c r="AE45" i="27"/>
  <c r="AE46" i="27"/>
  <c r="AE47" i="27"/>
  <c r="AE67" i="27"/>
  <c r="AE68" i="27"/>
  <c r="AE69" i="27"/>
  <c r="AD4" i="27"/>
  <c r="AD5" i="27"/>
  <c r="AD25" i="27"/>
  <c r="AD26" i="27"/>
  <c r="AD27" i="27"/>
  <c r="AD28" i="27"/>
  <c r="AD29" i="27"/>
  <c r="AD31" i="27"/>
  <c r="AD32" i="27"/>
  <c r="AD33" i="27"/>
  <c r="AD34" i="27"/>
  <c r="AD35" i="27"/>
  <c r="AD36" i="27"/>
  <c r="AD37" i="27"/>
  <c r="AD38" i="27"/>
  <c r="AD39" i="27"/>
  <c r="AD40" i="27"/>
  <c r="AD41" i="27"/>
  <c r="AD42" i="27"/>
  <c r="AD44" i="27"/>
  <c r="AD45" i="27"/>
  <c r="AD46" i="27"/>
  <c r="AD47" i="27"/>
  <c r="AD67" i="27"/>
  <c r="AD68" i="27"/>
  <c r="AD69" i="27"/>
  <c r="AC4" i="27"/>
  <c r="AC5" i="27"/>
  <c r="AC25" i="27"/>
  <c r="AC26" i="27"/>
  <c r="AC27" i="27"/>
  <c r="AC28" i="27"/>
  <c r="AC29" i="27"/>
  <c r="AC31" i="27"/>
  <c r="AC32" i="27"/>
  <c r="AC33" i="27"/>
  <c r="AC34" i="27"/>
  <c r="AC35" i="27"/>
  <c r="AC36" i="27"/>
  <c r="AC37" i="27"/>
  <c r="AC38" i="27"/>
  <c r="AC39" i="27"/>
  <c r="AC40" i="27"/>
  <c r="AC41" i="27"/>
  <c r="AC42" i="27"/>
  <c r="AC44" i="27"/>
  <c r="AC45" i="27"/>
  <c r="AC46" i="27"/>
  <c r="AC47" i="27"/>
  <c r="AC67" i="27"/>
  <c r="AC68" i="27"/>
  <c r="AC69" i="27"/>
  <c r="AB45" i="31" l="1"/>
  <c r="AC45" i="31"/>
  <c r="AE45" i="31"/>
  <c r="AD45" i="31"/>
  <c r="AF45" i="31"/>
  <c r="AB52" i="29"/>
  <c r="AE52" i="29"/>
  <c r="AD52" i="29"/>
  <c r="AC52" i="29"/>
  <c r="AA52" i="29"/>
  <c r="AB137" i="28"/>
  <c r="AE137" i="28"/>
  <c r="AD137" i="28"/>
  <c r="AC137" i="28"/>
  <c r="AF137" i="28"/>
  <c r="AC71" i="27"/>
  <c r="AB71" i="27"/>
  <c r="AD71" i="27"/>
  <c r="AE71" i="27"/>
  <c r="AF71" i="27"/>
  <c r="AB176" i="26"/>
  <c r="AC176" i="26"/>
  <c r="AD176" i="26"/>
  <c r="AE176" i="26"/>
  <c r="AF176" i="26"/>
  <c r="AL3" i="31" l="1"/>
  <c r="AL4" i="31"/>
  <c r="AL5" i="31"/>
  <c r="AL6" i="31"/>
  <c r="AL7" i="31"/>
  <c r="AL8" i="31"/>
  <c r="AL9" i="31"/>
  <c r="AL10" i="31"/>
  <c r="AL11" i="31"/>
  <c r="AL12" i="31"/>
  <c r="AL13" i="31"/>
  <c r="AL14" i="31"/>
  <c r="AL15" i="31"/>
  <c r="AL16" i="31"/>
  <c r="AL17" i="31"/>
  <c r="AL18" i="31"/>
  <c r="AL19" i="31"/>
  <c r="AL20" i="31"/>
  <c r="AL21" i="31"/>
  <c r="AL22" i="31"/>
  <c r="AL23" i="31"/>
  <c r="AL24" i="31"/>
  <c r="AL25" i="31"/>
  <c r="AL26" i="31"/>
  <c r="AL27" i="31"/>
  <c r="AL28" i="31"/>
  <c r="AL29" i="31"/>
  <c r="AL30" i="31"/>
  <c r="AL31" i="31"/>
  <c r="AL32" i="31"/>
  <c r="AL33" i="31"/>
  <c r="AL34" i="31"/>
  <c r="AL35" i="31"/>
  <c r="AL36" i="31"/>
  <c r="AL37" i="31"/>
  <c r="AL38" i="31"/>
  <c r="AL39" i="31"/>
  <c r="AL40" i="31"/>
  <c r="AL41" i="31"/>
  <c r="AL42" i="31"/>
  <c r="AL43" i="31"/>
  <c r="AK3" i="31"/>
  <c r="AK4" i="31"/>
  <c r="AK5" i="31"/>
  <c r="AK6" i="31"/>
  <c r="AK7" i="31"/>
  <c r="AK8" i="31"/>
  <c r="AK9" i="31"/>
  <c r="AK10" i="31"/>
  <c r="AK11" i="31"/>
  <c r="AK12" i="31"/>
  <c r="AK13" i="31"/>
  <c r="AK14" i="31"/>
  <c r="AK15" i="31"/>
  <c r="AK16" i="31"/>
  <c r="AK17" i="31"/>
  <c r="AK18" i="31"/>
  <c r="AK19" i="31"/>
  <c r="AK20" i="31"/>
  <c r="AK21" i="31"/>
  <c r="AK22" i="31"/>
  <c r="AK23" i="31"/>
  <c r="AK24" i="31"/>
  <c r="AK25" i="31"/>
  <c r="AK26" i="31"/>
  <c r="AK27" i="31"/>
  <c r="AK28" i="31"/>
  <c r="AK29" i="31"/>
  <c r="AK30" i="31"/>
  <c r="AK31" i="31"/>
  <c r="AK32" i="31"/>
  <c r="AK33" i="31"/>
  <c r="AK34" i="31"/>
  <c r="AK35" i="31"/>
  <c r="AK36" i="31"/>
  <c r="AK37" i="31"/>
  <c r="AK38" i="31"/>
  <c r="AK39" i="31"/>
  <c r="AK40" i="31"/>
  <c r="AK41" i="31"/>
  <c r="AK42" i="31"/>
  <c r="AK43" i="31"/>
  <c r="AJ3" i="31"/>
  <c r="AJ4" i="31"/>
  <c r="AJ5" i="31"/>
  <c r="AJ6" i="31"/>
  <c r="AJ7" i="31"/>
  <c r="AJ8" i="31"/>
  <c r="AJ9" i="31"/>
  <c r="AJ10" i="31"/>
  <c r="AJ11" i="31"/>
  <c r="AJ12" i="31"/>
  <c r="AJ13" i="31"/>
  <c r="AJ14" i="31"/>
  <c r="AJ15" i="31"/>
  <c r="AJ16" i="31"/>
  <c r="AJ17" i="31"/>
  <c r="AJ18" i="31"/>
  <c r="AJ19" i="31"/>
  <c r="AJ20" i="31"/>
  <c r="AJ21" i="31"/>
  <c r="AJ22" i="31"/>
  <c r="AJ23" i="31"/>
  <c r="AJ24" i="31"/>
  <c r="AJ25" i="31"/>
  <c r="AJ26" i="31"/>
  <c r="AJ27" i="31"/>
  <c r="AJ28" i="31"/>
  <c r="AJ29" i="31"/>
  <c r="AJ30" i="31"/>
  <c r="AJ31" i="31"/>
  <c r="AJ32" i="31"/>
  <c r="AJ33" i="31"/>
  <c r="AJ34" i="31"/>
  <c r="AJ35" i="31"/>
  <c r="AJ36" i="31"/>
  <c r="AJ37" i="31"/>
  <c r="AJ38" i="31"/>
  <c r="AJ39" i="31"/>
  <c r="AJ40" i="31"/>
  <c r="AJ41" i="31"/>
  <c r="AJ42" i="31"/>
  <c r="AJ43" i="31"/>
  <c r="AI3" i="31"/>
  <c r="AI4" i="31"/>
  <c r="AI5" i="31"/>
  <c r="AI6" i="31"/>
  <c r="AI7" i="31"/>
  <c r="AI8" i="31"/>
  <c r="AI9" i="31"/>
  <c r="AI10" i="31"/>
  <c r="AI11" i="31"/>
  <c r="AI12" i="31"/>
  <c r="AI13" i="31"/>
  <c r="AI14" i="31"/>
  <c r="AI15" i="31"/>
  <c r="AI16" i="31"/>
  <c r="AI17" i="31"/>
  <c r="AI18" i="31"/>
  <c r="AI19" i="31"/>
  <c r="AI20" i="31"/>
  <c r="AI21" i="31"/>
  <c r="AI22" i="31"/>
  <c r="AH3" i="31"/>
  <c r="AH22" i="31"/>
  <c r="AH23" i="31"/>
  <c r="AH24" i="31"/>
  <c r="AH25" i="31"/>
  <c r="AH26" i="31"/>
  <c r="AH27" i="31"/>
  <c r="AH28" i="31"/>
  <c r="AH29" i="31"/>
  <c r="AH30" i="31"/>
  <c r="AH31" i="31"/>
  <c r="AH32" i="31"/>
  <c r="AH33" i="31"/>
  <c r="AH34" i="31"/>
  <c r="AH35" i="31"/>
  <c r="AH36" i="31"/>
  <c r="AH37" i="31"/>
  <c r="AH38" i="31"/>
  <c r="AH39" i="31"/>
  <c r="AH40" i="31"/>
  <c r="AH41" i="31"/>
  <c r="AH42" i="31"/>
  <c r="AH43" i="31"/>
  <c r="AG3" i="31"/>
  <c r="AG22" i="31"/>
  <c r="AG33" i="31"/>
  <c r="AI33" i="31" s="1"/>
  <c r="AG36" i="31"/>
  <c r="AI36" i="31" s="1"/>
  <c r="AG37" i="31"/>
  <c r="AI37" i="31" s="1"/>
  <c r="AK3" i="29"/>
  <c r="AK7" i="29"/>
  <c r="AK8" i="29"/>
  <c r="AK9" i="29"/>
  <c r="AK10" i="29"/>
  <c r="AK11" i="29"/>
  <c r="AK12" i="29"/>
  <c r="AK13" i="29"/>
  <c r="AK14" i="29"/>
  <c r="AK15" i="29"/>
  <c r="AK16" i="29"/>
  <c r="AK17" i="29"/>
  <c r="AK18" i="29"/>
  <c r="AK19" i="29"/>
  <c r="AK20" i="29"/>
  <c r="AK21" i="29"/>
  <c r="AK22" i="29"/>
  <c r="AK25" i="29"/>
  <c r="AK26" i="29"/>
  <c r="AK27" i="29"/>
  <c r="AK28" i="29"/>
  <c r="AK29" i="29"/>
  <c r="AK30" i="29"/>
  <c r="AK31" i="29"/>
  <c r="AK32" i="29"/>
  <c r="AK33" i="29"/>
  <c r="AK34" i="29"/>
  <c r="AK35" i="29"/>
  <c r="AK36" i="29"/>
  <c r="AK37" i="29"/>
  <c r="AK38" i="29"/>
  <c r="AK39" i="29"/>
  <c r="AK40" i="29"/>
  <c r="AK41" i="29"/>
  <c r="AK42" i="29"/>
  <c r="AK43" i="29"/>
  <c r="AK44" i="29"/>
  <c r="AK45" i="29"/>
  <c r="AK46" i="29"/>
  <c r="AK47" i="29"/>
  <c r="AK48" i="29"/>
  <c r="AK49" i="29"/>
  <c r="AK50" i="29"/>
  <c r="AJ3" i="29"/>
  <c r="AJ4" i="29"/>
  <c r="AJ5" i="29"/>
  <c r="AJ6" i="29"/>
  <c r="AJ7" i="29"/>
  <c r="AJ8" i="29"/>
  <c r="AJ9" i="29"/>
  <c r="AJ10" i="29"/>
  <c r="AJ11" i="29"/>
  <c r="AJ12" i="29"/>
  <c r="AJ13" i="29"/>
  <c r="AJ14" i="29"/>
  <c r="AJ15" i="29"/>
  <c r="AJ16" i="29"/>
  <c r="AJ17" i="29"/>
  <c r="AJ18" i="29"/>
  <c r="AJ19" i="29"/>
  <c r="AJ20" i="29"/>
  <c r="AJ21" i="29"/>
  <c r="AJ22" i="29"/>
  <c r="AJ23" i="29"/>
  <c r="AJ25" i="29"/>
  <c r="AJ35" i="29"/>
  <c r="AJ36" i="29"/>
  <c r="AJ37" i="29"/>
  <c r="AJ38" i="29"/>
  <c r="AJ39" i="29"/>
  <c r="AJ40" i="29"/>
  <c r="AJ41" i="29"/>
  <c r="AJ42" i="29"/>
  <c r="AJ43" i="29"/>
  <c r="AJ44" i="29"/>
  <c r="AJ45" i="29"/>
  <c r="AJ46" i="29"/>
  <c r="AJ47" i="29"/>
  <c r="AJ48" i="29"/>
  <c r="AJ49" i="29"/>
  <c r="AJ50" i="29"/>
  <c r="AI3" i="29"/>
  <c r="AI4" i="29"/>
  <c r="AI5" i="29"/>
  <c r="AI6" i="29"/>
  <c r="AI7" i="29"/>
  <c r="AI8" i="29"/>
  <c r="AI9" i="29"/>
  <c r="AI10" i="29"/>
  <c r="AI20" i="29"/>
  <c r="AI21" i="29"/>
  <c r="AI22" i="29"/>
  <c r="AI23" i="29"/>
  <c r="AI25" i="29"/>
  <c r="AI26" i="29"/>
  <c r="AI27" i="29"/>
  <c r="AI28" i="29"/>
  <c r="AI29" i="29"/>
  <c r="AI30" i="29"/>
  <c r="AI31" i="29"/>
  <c r="AI32" i="29"/>
  <c r="AI33" i="29"/>
  <c r="AI34" i="29"/>
  <c r="AI35" i="29"/>
  <c r="AI36" i="29"/>
  <c r="AI37" i="29"/>
  <c r="AI38" i="29"/>
  <c r="AI39" i="29"/>
  <c r="AI40" i="29"/>
  <c r="AI41" i="29"/>
  <c r="AI42" i="29"/>
  <c r="AI43" i="29"/>
  <c r="AI44" i="29"/>
  <c r="AI45" i="29"/>
  <c r="AI46" i="29"/>
  <c r="AI47" i="29"/>
  <c r="AI48" i="29"/>
  <c r="AI49" i="29"/>
  <c r="AI50" i="29"/>
  <c r="AH3" i="29"/>
  <c r="AH4" i="29"/>
  <c r="AH5" i="29"/>
  <c r="AH6" i="29"/>
  <c r="AH7" i="29"/>
  <c r="AH10" i="29"/>
  <c r="AH11" i="29"/>
  <c r="AH12" i="29"/>
  <c r="AH13" i="29"/>
  <c r="AH14" i="29"/>
  <c r="AH15" i="29"/>
  <c r="AH16" i="29"/>
  <c r="AH17" i="29"/>
  <c r="AH18" i="29"/>
  <c r="AH19" i="29"/>
  <c r="AH20" i="29"/>
  <c r="AH22" i="29"/>
  <c r="AH23" i="29"/>
  <c r="AH25" i="29"/>
  <c r="AH26" i="29"/>
  <c r="AH27" i="29"/>
  <c r="AH28" i="29"/>
  <c r="AH29" i="29"/>
  <c r="AH30" i="29"/>
  <c r="AH31" i="29"/>
  <c r="AH32" i="29"/>
  <c r="AH33" i="29"/>
  <c r="AH34" i="29"/>
  <c r="AH35" i="29"/>
  <c r="AH42" i="29"/>
  <c r="AH43" i="29"/>
  <c r="AH44" i="29"/>
  <c r="AH45" i="29"/>
  <c r="AH46" i="29"/>
  <c r="AH47" i="29"/>
  <c r="AH48" i="29"/>
  <c r="AH49" i="29"/>
  <c r="AH50" i="29"/>
  <c r="AG3" i="29"/>
  <c r="AG4" i="29"/>
  <c r="AG5" i="29"/>
  <c r="AG6" i="29"/>
  <c r="AG7" i="29"/>
  <c r="AG8" i="29"/>
  <c r="AG9" i="29"/>
  <c r="AG10" i="29"/>
  <c r="AG11" i="29"/>
  <c r="AG12" i="29"/>
  <c r="AG13" i="29"/>
  <c r="AG14" i="29"/>
  <c r="AG15" i="29"/>
  <c r="AG16" i="29"/>
  <c r="AG17" i="29"/>
  <c r="AG18" i="29"/>
  <c r="AG19" i="29"/>
  <c r="AG20" i="29"/>
  <c r="AG21" i="29"/>
  <c r="AG22" i="29"/>
  <c r="AG23" i="29"/>
  <c r="AG25" i="29"/>
  <c r="AG26" i="29"/>
  <c r="AG27" i="29"/>
  <c r="AG28" i="29"/>
  <c r="AG29" i="29"/>
  <c r="AG30" i="29"/>
  <c r="AG31" i="29"/>
  <c r="AG32" i="29"/>
  <c r="AG33" i="29"/>
  <c r="AG34" i="29"/>
  <c r="AG35" i="29"/>
  <c r="AG36" i="29"/>
  <c r="AG37" i="29"/>
  <c r="AG38" i="29"/>
  <c r="AG39" i="29"/>
  <c r="AG40" i="29"/>
  <c r="AG41" i="29"/>
  <c r="AG49" i="29"/>
  <c r="AG50" i="29"/>
  <c r="AF3" i="29"/>
  <c r="AF7" i="29"/>
  <c r="AF10" i="29"/>
  <c r="AF20" i="29"/>
  <c r="AF22" i="29"/>
  <c r="AF25" i="29"/>
  <c r="AF26" i="29"/>
  <c r="AJ26" i="29" s="1"/>
  <c r="AF27" i="29"/>
  <c r="AJ27" i="29" s="1"/>
  <c r="AF28" i="29"/>
  <c r="AJ28" i="29" s="1"/>
  <c r="AF29" i="29"/>
  <c r="AJ29" i="29" s="1"/>
  <c r="AF30" i="29"/>
  <c r="AJ30" i="29" s="1"/>
  <c r="AF31" i="29"/>
  <c r="AJ31" i="29" s="1"/>
  <c r="AF32" i="29"/>
  <c r="AJ32" i="29" s="1"/>
  <c r="AF33" i="29"/>
  <c r="AJ33" i="29" s="1"/>
  <c r="AF34" i="29"/>
  <c r="AJ34" i="29" s="1"/>
  <c r="AF35" i="29"/>
  <c r="AF36" i="29"/>
  <c r="AH36" i="29" s="1"/>
  <c r="AF38" i="29"/>
  <c r="AH38" i="29" s="1"/>
  <c r="AF40" i="29"/>
  <c r="AH40" i="29" s="1"/>
  <c r="AF41" i="29"/>
  <c r="AH41" i="29" s="1"/>
  <c r="AL3" i="28"/>
  <c r="AL16" i="28"/>
  <c r="AL22" i="28"/>
  <c r="AL23" i="28"/>
  <c r="AL24" i="28"/>
  <c r="AL25" i="28"/>
  <c r="AL28" i="28"/>
  <c r="AL29" i="28"/>
  <c r="AL30" i="28"/>
  <c r="AL31" i="28"/>
  <c r="AL32" i="28"/>
  <c r="AL33" i="28"/>
  <c r="AL34" i="28"/>
  <c r="AL35" i="28"/>
  <c r="AL36" i="28"/>
  <c r="AL37" i="28"/>
  <c r="AL38" i="28"/>
  <c r="AL39" i="28"/>
  <c r="AL40" i="28"/>
  <c r="AL41" i="28"/>
  <c r="AL42" i="28"/>
  <c r="AL43" i="28"/>
  <c r="AL44" i="28"/>
  <c r="AL45" i="28"/>
  <c r="AL46" i="28"/>
  <c r="AL50" i="28"/>
  <c r="AL59" i="28"/>
  <c r="AL60" i="28"/>
  <c r="AL61" i="28"/>
  <c r="AL62" i="28"/>
  <c r="AL63" i="28"/>
  <c r="AL64" i="28"/>
  <c r="AL65" i="28"/>
  <c r="AL66" i="28"/>
  <c r="AL67" i="28"/>
  <c r="AL68" i="28"/>
  <c r="AL69" i="28"/>
  <c r="AL73" i="28"/>
  <c r="AL74" i="28"/>
  <c r="AL75" i="28"/>
  <c r="AL76" i="28"/>
  <c r="AL77" i="28"/>
  <c r="AL78" i="28"/>
  <c r="AL79" i="28"/>
  <c r="AL80" i="28"/>
  <c r="AL81" i="28"/>
  <c r="AL82" i="28"/>
  <c r="AL83" i="28"/>
  <c r="AL84" i="28"/>
  <c r="AL85" i="28"/>
  <c r="AL86" i="28"/>
  <c r="AL87" i="28"/>
  <c r="AL88" i="28"/>
  <c r="AL92" i="28"/>
  <c r="AL93" i="28"/>
  <c r="AL94" i="28"/>
  <c r="AL95" i="28"/>
  <c r="AL96" i="28"/>
  <c r="AL97" i="28"/>
  <c r="AL98" i="28"/>
  <c r="AL99" i="28"/>
  <c r="AL100" i="28"/>
  <c r="AL101" i="28"/>
  <c r="AL102" i="28"/>
  <c r="AL103" i="28"/>
  <c r="AL107" i="28"/>
  <c r="AL108" i="28"/>
  <c r="AL109" i="28"/>
  <c r="AL110" i="28"/>
  <c r="AL111" i="28"/>
  <c r="AL112" i="28"/>
  <c r="AL113" i="28"/>
  <c r="AL114" i="28"/>
  <c r="AL115" i="28"/>
  <c r="AL116" i="28"/>
  <c r="AL117" i="28"/>
  <c r="AL118" i="28"/>
  <c r="AL119" i="28"/>
  <c r="AL120" i="28"/>
  <c r="AL121" i="28"/>
  <c r="AL122" i="28"/>
  <c r="AL123" i="28"/>
  <c r="AL127" i="28"/>
  <c r="AL128" i="28"/>
  <c r="AL129" i="28"/>
  <c r="AL133" i="28"/>
  <c r="AL134" i="28"/>
  <c r="AL135" i="28"/>
  <c r="AK3" i="28"/>
  <c r="AK4" i="28"/>
  <c r="AK5" i="28"/>
  <c r="AK6" i="28"/>
  <c r="AK7" i="28"/>
  <c r="AK8" i="28"/>
  <c r="AK9" i="28"/>
  <c r="AK10" i="28"/>
  <c r="AK11" i="28"/>
  <c r="AK12" i="28"/>
  <c r="AK13" i="28"/>
  <c r="AK14" i="28"/>
  <c r="AK15" i="28"/>
  <c r="AK16" i="28"/>
  <c r="AK17" i="28"/>
  <c r="AK18" i="28"/>
  <c r="AK19" i="28"/>
  <c r="AK20" i="28"/>
  <c r="AK21" i="28"/>
  <c r="AK22" i="28"/>
  <c r="AK23" i="28"/>
  <c r="AK24" i="28"/>
  <c r="AK25" i="28"/>
  <c r="AK26" i="28"/>
  <c r="AK27" i="28"/>
  <c r="AK28" i="28"/>
  <c r="AK29" i="28"/>
  <c r="AK30" i="28"/>
  <c r="AK31" i="28"/>
  <c r="AK32" i="28"/>
  <c r="AK33" i="28"/>
  <c r="AK34" i="28"/>
  <c r="AK35" i="28"/>
  <c r="AK36" i="28"/>
  <c r="AK37" i="28"/>
  <c r="AK38" i="28"/>
  <c r="AK39" i="28"/>
  <c r="AK40" i="28"/>
  <c r="AK41" i="28"/>
  <c r="AK42" i="28"/>
  <c r="AK43" i="28"/>
  <c r="AK44" i="28"/>
  <c r="AK45" i="28"/>
  <c r="AK46" i="28"/>
  <c r="AK50" i="28"/>
  <c r="AK54" i="28"/>
  <c r="AK55" i="28"/>
  <c r="AK56" i="28"/>
  <c r="AK57" i="28"/>
  <c r="AK58" i="28"/>
  <c r="AK59" i="28"/>
  <c r="AK60" i="28"/>
  <c r="AK61" i="28"/>
  <c r="AK62" i="28"/>
  <c r="AK63" i="28"/>
  <c r="AK64" i="28"/>
  <c r="AK65" i="28"/>
  <c r="AK66" i="28"/>
  <c r="AK67" i="28"/>
  <c r="AK68" i="28"/>
  <c r="AK69" i="28"/>
  <c r="AK81" i="28"/>
  <c r="AK82" i="28"/>
  <c r="AK83" i="28"/>
  <c r="AK84" i="28"/>
  <c r="AK85" i="28"/>
  <c r="AK86" i="28"/>
  <c r="AK87" i="28"/>
  <c r="AK88" i="28"/>
  <c r="AK92" i="28"/>
  <c r="AK93" i="28"/>
  <c r="AK94" i="28"/>
  <c r="AK95" i="28"/>
  <c r="AK96" i="28"/>
  <c r="AK97" i="28"/>
  <c r="AK98" i="28"/>
  <c r="AK104" i="28"/>
  <c r="AK105" i="28"/>
  <c r="AK106" i="28"/>
  <c r="AK107" i="28"/>
  <c r="AK123" i="28"/>
  <c r="AK124" i="28"/>
  <c r="AK125" i="28"/>
  <c r="AK126" i="28"/>
  <c r="AK127" i="28"/>
  <c r="AK128" i="28"/>
  <c r="AK129" i="28"/>
  <c r="AK130" i="28"/>
  <c r="AK131" i="28"/>
  <c r="AK132" i="28"/>
  <c r="AK133" i="28"/>
  <c r="AK134" i="28"/>
  <c r="AK135" i="28"/>
  <c r="AJ3" i="28"/>
  <c r="AJ4" i="28"/>
  <c r="AJ5" i="28"/>
  <c r="AJ6" i="28"/>
  <c r="AJ7" i="28"/>
  <c r="AJ8" i="28"/>
  <c r="AJ9" i="28"/>
  <c r="AJ10" i="28"/>
  <c r="AJ11" i="28"/>
  <c r="AJ12" i="28"/>
  <c r="AJ13" i="28"/>
  <c r="AJ14" i="28"/>
  <c r="AJ15" i="28"/>
  <c r="AJ16" i="28"/>
  <c r="AJ17" i="28"/>
  <c r="AJ18" i="28"/>
  <c r="AJ19" i="28"/>
  <c r="AJ20" i="28"/>
  <c r="AJ21" i="28"/>
  <c r="AJ22" i="28"/>
  <c r="AJ23" i="28"/>
  <c r="AJ24" i="28"/>
  <c r="AJ25" i="28"/>
  <c r="AJ26" i="28"/>
  <c r="AJ27" i="28"/>
  <c r="AJ28" i="28"/>
  <c r="AJ42" i="28"/>
  <c r="AJ43" i="28"/>
  <c r="AJ44" i="28"/>
  <c r="AJ45" i="28"/>
  <c r="AJ46" i="28"/>
  <c r="AJ50" i="28"/>
  <c r="AJ54" i="28"/>
  <c r="AJ55" i="28"/>
  <c r="AJ56" i="28"/>
  <c r="AJ57" i="28"/>
  <c r="AJ58" i="28"/>
  <c r="AJ59" i="28"/>
  <c r="AJ60" i="28"/>
  <c r="AJ61" i="28"/>
  <c r="AJ62" i="28"/>
  <c r="AJ63" i="28"/>
  <c r="AJ64" i="28"/>
  <c r="AJ65" i="28"/>
  <c r="AJ66" i="28"/>
  <c r="AJ67" i="28"/>
  <c r="AJ68" i="28"/>
  <c r="AJ69" i="28"/>
  <c r="AJ73" i="28"/>
  <c r="AJ74" i="28"/>
  <c r="AJ75" i="28"/>
  <c r="AJ76" i="28"/>
  <c r="AJ77" i="28"/>
  <c r="AJ78" i="28"/>
  <c r="AJ79" i="28"/>
  <c r="AJ80" i="28"/>
  <c r="AJ81" i="28"/>
  <c r="AJ82" i="28"/>
  <c r="AJ83" i="28"/>
  <c r="AJ84" i="28"/>
  <c r="AJ88" i="28"/>
  <c r="AJ92" i="28"/>
  <c r="AJ93" i="28"/>
  <c r="AJ94" i="28"/>
  <c r="AJ95" i="28"/>
  <c r="AJ96" i="28"/>
  <c r="AJ97" i="28"/>
  <c r="AJ98" i="28"/>
  <c r="AJ99" i="28"/>
  <c r="AJ100" i="28"/>
  <c r="AJ101" i="28"/>
  <c r="AJ102" i="28"/>
  <c r="AJ103" i="28"/>
  <c r="AJ104" i="28"/>
  <c r="AJ105" i="28"/>
  <c r="AJ106" i="28"/>
  <c r="AJ107" i="28"/>
  <c r="AJ108" i="28"/>
  <c r="AJ109" i="28"/>
  <c r="AJ110" i="28"/>
  <c r="AJ111" i="28"/>
  <c r="AJ112" i="28"/>
  <c r="AJ113" i="28"/>
  <c r="AJ114" i="28"/>
  <c r="AJ115" i="28"/>
  <c r="AJ116" i="28"/>
  <c r="AJ117" i="28"/>
  <c r="AJ118" i="28"/>
  <c r="AJ119" i="28"/>
  <c r="AJ120" i="28"/>
  <c r="AJ121" i="28"/>
  <c r="AJ122" i="28"/>
  <c r="AJ123" i="28"/>
  <c r="AJ124" i="28"/>
  <c r="AJ125" i="28"/>
  <c r="AJ126" i="28"/>
  <c r="AJ127" i="28"/>
  <c r="AJ128" i="28"/>
  <c r="AJ129" i="28"/>
  <c r="AJ130" i="28"/>
  <c r="AJ131" i="28"/>
  <c r="AJ132" i="28"/>
  <c r="AJ133" i="28"/>
  <c r="AJ134" i="28"/>
  <c r="AJ135" i="28"/>
  <c r="AI3" i="28"/>
  <c r="AI4" i="28"/>
  <c r="AI5" i="28"/>
  <c r="AI6" i="28"/>
  <c r="AI7" i="28"/>
  <c r="AI8" i="28"/>
  <c r="AI9" i="28"/>
  <c r="AI10" i="28"/>
  <c r="AI11" i="28"/>
  <c r="AI12" i="28"/>
  <c r="AI13" i="28"/>
  <c r="AI14" i="28"/>
  <c r="AI15" i="28"/>
  <c r="AI16" i="28"/>
  <c r="AI17" i="28"/>
  <c r="AI18" i="28"/>
  <c r="AI19" i="28"/>
  <c r="AI20" i="28"/>
  <c r="AI21" i="28"/>
  <c r="AI26" i="28"/>
  <c r="AI27" i="28"/>
  <c r="AI28" i="28"/>
  <c r="AI29" i="28"/>
  <c r="AI30" i="28"/>
  <c r="AI31" i="28"/>
  <c r="AI32" i="28"/>
  <c r="AI33" i="28"/>
  <c r="AI34" i="28"/>
  <c r="AI35" i="28"/>
  <c r="AI36" i="28"/>
  <c r="AI37" i="28"/>
  <c r="AI38" i="28"/>
  <c r="AI39" i="28"/>
  <c r="AI40" i="28"/>
  <c r="AI41" i="28"/>
  <c r="AI50" i="28"/>
  <c r="AI54" i="28"/>
  <c r="AI55" i="28"/>
  <c r="AI56" i="28"/>
  <c r="AI57" i="28"/>
  <c r="AI58" i="28"/>
  <c r="AI69" i="28"/>
  <c r="AI73" i="28"/>
  <c r="AI74" i="28"/>
  <c r="AI75" i="28"/>
  <c r="AI76" i="28"/>
  <c r="AI77" i="28"/>
  <c r="AI78" i="28"/>
  <c r="AI79" i="28"/>
  <c r="AI88" i="28"/>
  <c r="AI107" i="28"/>
  <c r="AI117" i="28"/>
  <c r="AI118" i="28"/>
  <c r="AI119" i="28"/>
  <c r="AI120" i="28"/>
  <c r="AI121" i="28"/>
  <c r="AI122" i="28"/>
  <c r="AI123" i="28"/>
  <c r="AI124" i="28"/>
  <c r="AI125" i="28"/>
  <c r="AI126" i="28"/>
  <c r="AI127" i="28"/>
  <c r="AI128" i="28"/>
  <c r="AI129" i="28"/>
  <c r="AI130" i="28"/>
  <c r="AI131" i="28"/>
  <c r="AI132" i="28"/>
  <c r="AI133" i="28"/>
  <c r="AI134" i="28"/>
  <c r="AI135" i="28"/>
  <c r="AH3" i="28"/>
  <c r="AH4" i="28"/>
  <c r="AH5" i="28"/>
  <c r="AH6" i="28"/>
  <c r="AH7" i="28"/>
  <c r="AH8" i="28"/>
  <c r="AH9" i="28"/>
  <c r="AH10" i="28"/>
  <c r="AH11" i="28"/>
  <c r="AH12" i="28"/>
  <c r="AH13" i="28"/>
  <c r="AH14" i="28"/>
  <c r="AH15" i="28"/>
  <c r="AH16" i="28"/>
  <c r="AH17" i="28"/>
  <c r="AH18" i="28"/>
  <c r="AH19" i="28"/>
  <c r="AH20" i="28"/>
  <c r="AH21" i="28"/>
  <c r="AH22" i="28"/>
  <c r="AH23" i="28"/>
  <c r="AH24" i="28"/>
  <c r="AH25" i="28"/>
  <c r="AH26" i="28"/>
  <c r="AH27" i="28"/>
  <c r="AH28" i="28"/>
  <c r="AH29" i="28"/>
  <c r="AH30" i="28"/>
  <c r="AH31" i="28"/>
  <c r="AH32" i="28"/>
  <c r="AH33" i="28"/>
  <c r="AH34" i="28"/>
  <c r="AH35" i="28"/>
  <c r="AH36" i="28"/>
  <c r="AH37" i="28"/>
  <c r="AH38" i="28"/>
  <c r="AH39" i="28"/>
  <c r="AH40" i="28"/>
  <c r="AH41" i="28"/>
  <c r="AH42" i="28"/>
  <c r="AH43" i="28"/>
  <c r="AH44" i="28"/>
  <c r="AH45" i="28"/>
  <c r="AH46" i="28"/>
  <c r="AH50" i="28"/>
  <c r="AH54" i="28"/>
  <c r="AH55" i="28"/>
  <c r="AH56" i="28"/>
  <c r="AH57" i="28"/>
  <c r="AH58" i="28"/>
  <c r="AH59" i="28"/>
  <c r="AH60" i="28"/>
  <c r="AH61" i="28"/>
  <c r="AH62" i="28"/>
  <c r="AH63" i="28"/>
  <c r="AH64" i="28"/>
  <c r="AH65" i="28"/>
  <c r="AH66" i="28"/>
  <c r="AH67" i="28"/>
  <c r="AH68" i="28"/>
  <c r="AH69" i="28"/>
  <c r="AH73" i="28"/>
  <c r="AH74" i="28"/>
  <c r="AH75" i="28"/>
  <c r="AH76" i="28"/>
  <c r="AH77" i="28"/>
  <c r="AH78" i="28"/>
  <c r="AH79" i="28"/>
  <c r="AH80" i="28"/>
  <c r="AH81" i="28"/>
  <c r="AH82" i="28"/>
  <c r="AH83" i="28"/>
  <c r="AH84" i="28"/>
  <c r="AH85" i="28"/>
  <c r="AH86" i="28"/>
  <c r="AH87" i="28"/>
  <c r="AH88" i="28"/>
  <c r="AH92" i="28"/>
  <c r="AH93" i="28"/>
  <c r="AH94" i="28"/>
  <c r="AH95" i="28"/>
  <c r="AH96" i="28"/>
  <c r="AH97" i="28"/>
  <c r="AH98" i="28"/>
  <c r="AH99" i="28"/>
  <c r="AH100" i="28"/>
  <c r="AH101" i="28"/>
  <c r="AH102" i="28"/>
  <c r="AH103" i="28"/>
  <c r="AH104" i="28"/>
  <c r="AH105" i="28"/>
  <c r="AH106" i="28"/>
  <c r="AH107" i="28"/>
  <c r="AH108" i="28"/>
  <c r="AH109" i="28"/>
  <c r="AH110" i="28"/>
  <c r="AH111" i="28"/>
  <c r="AH112" i="28"/>
  <c r="AH113" i="28"/>
  <c r="AH114" i="28"/>
  <c r="AH115" i="28"/>
  <c r="AH116" i="28"/>
  <c r="AH117" i="28"/>
  <c r="AH118" i="28"/>
  <c r="AH119" i="28"/>
  <c r="AH120" i="28"/>
  <c r="AH121" i="28"/>
  <c r="AH122" i="28"/>
  <c r="AH123" i="28"/>
  <c r="AH133" i="28"/>
  <c r="AH134" i="28"/>
  <c r="AH135" i="28"/>
  <c r="AG3" i="28"/>
  <c r="AG16" i="28"/>
  <c r="AG28" i="28"/>
  <c r="AG50" i="28"/>
  <c r="AG69" i="28"/>
  <c r="AG88" i="28"/>
  <c r="AG107" i="28"/>
  <c r="AG108" i="28"/>
  <c r="AK108" i="28" s="1"/>
  <c r="AG109" i="28"/>
  <c r="AK109" i="28" s="1"/>
  <c r="AG110" i="28"/>
  <c r="AK110" i="28" s="1"/>
  <c r="AG111" i="28"/>
  <c r="AK111" i="28" s="1"/>
  <c r="AG112" i="28"/>
  <c r="AK112" i="28" s="1"/>
  <c r="AG113" i="28"/>
  <c r="AK113" i="28" s="1"/>
  <c r="AG114" i="28"/>
  <c r="AK114" i="28" s="1"/>
  <c r="AG115" i="28"/>
  <c r="AK115" i="28" s="1"/>
  <c r="AG116" i="28"/>
  <c r="AK116" i="28" s="1"/>
  <c r="AG117" i="28"/>
  <c r="AK117" i="28" s="1"/>
  <c r="AG118" i="28"/>
  <c r="AK118" i="28" s="1"/>
  <c r="AG119" i="28"/>
  <c r="AK119" i="28" s="1"/>
  <c r="AG120" i="28"/>
  <c r="AK120" i="28" s="1"/>
  <c r="AG121" i="28"/>
  <c r="AK121" i="28" s="1"/>
  <c r="AG122" i="28"/>
  <c r="AK122" i="28" s="1"/>
  <c r="AG123" i="28"/>
  <c r="AL4" i="27"/>
  <c r="AL5" i="27"/>
  <c r="AL8" i="27"/>
  <c r="AL9" i="27"/>
  <c r="AL10" i="27"/>
  <c r="AL11" i="27"/>
  <c r="AL12" i="27"/>
  <c r="AL13" i="27"/>
  <c r="AL14" i="27"/>
  <c r="AL15" i="27"/>
  <c r="AL16" i="27"/>
  <c r="AL17" i="27"/>
  <c r="AL18" i="27"/>
  <c r="AL20" i="27"/>
  <c r="AL21" i="27"/>
  <c r="AL22" i="27"/>
  <c r="AL23" i="27"/>
  <c r="AL25" i="27"/>
  <c r="AL26" i="27"/>
  <c r="AL27" i="27"/>
  <c r="AL28" i="27"/>
  <c r="AL29" i="27"/>
  <c r="AL31" i="27"/>
  <c r="AL32" i="27"/>
  <c r="AL33" i="27"/>
  <c r="AL34" i="27"/>
  <c r="AL35" i="27"/>
  <c r="AL36" i="27"/>
  <c r="AL37" i="27"/>
  <c r="AL38" i="27"/>
  <c r="AL39" i="27"/>
  <c r="AL40" i="27"/>
  <c r="AL41" i="27"/>
  <c r="AL42" i="27"/>
  <c r="AL57" i="27"/>
  <c r="AL58" i="27"/>
  <c r="AL62" i="27"/>
  <c r="AL63" i="27"/>
  <c r="AL64" i="27"/>
  <c r="AL65" i="27"/>
  <c r="AL66" i="27"/>
  <c r="AL67" i="27"/>
  <c r="AL68" i="27"/>
  <c r="AL69" i="27"/>
  <c r="AK4" i="27"/>
  <c r="AK5" i="27"/>
  <c r="AK6" i="27"/>
  <c r="AK8" i="27"/>
  <c r="AK9" i="27"/>
  <c r="AK10" i="27"/>
  <c r="AK11" i="27"/>
  <c r="AK12" i="27"/>
  <c r="AK13" i="27"/>
  <c r="AK14" i="27"/>
  <c r="AK15" i="27"/>
  <c r="AK16" i="27"/>
  <c r="AK17" i="27"/>
  <c r="AK18" i="27"/>
  <c r="AK20" i="27"/>
  <c r="AK21" i="27"/>
  <c r="AK22" i="27"/>
  <c r="AK23" i="27"/>
  <c r="AK25" i="27"/>
  <c r="AK26" i="27"/>
  <c r="AK27" i="27"/>
  <c r="AK28" i="27"/>
  <c r="AK29" i="27"/>
  <c r="AK31" i="27"/>
  <c r="AK32" i="27"/>
  <c r="AK33" i="27"/>
  <c r="AK34" i="27"/>
  <c r="AK42" i="27"/>
  <c r="AK44" i="27"/>
  <c r="AK45" i="27"/>
  <c r="AK46" i="27"/>
  <c r="AK47" i="27"/>
  <c r="AK48" i="27"/>
  <c r="AK49" i="27"/>
  <c r="AK50" i="27"/>
  <c r="AK51" i="27"/>
  <c r="AK52" i="27"/>
  <c r="AK53" i="27"/>
  <c r="AK54" i="27"/>
  <c r="AK55" i="27"/>
  <c r="AK57" i="27"/>
  <c r="AK58" i="27"/>
  <c r="AK59" i="27"/>
  <c r="AK60" i="27"/>
  <c r="AK62" i="27"/>
  <c r="AK63" i="27"/>
  <c r="AK64" i="27"/>
  <c r="AK65" i="27"/>
  <c r="AK66" i="27"/>
  <c r="AK67" i="27"/>
  <c r="AK68" i="27"/>
  <c r="AK69" i="27"/>
  <c r="AJ4" i="27"/>
  <c r="AJ5" i="27"/>
  <c r="AJ6" i="27"/>
  <c r="AJ8" i="27"/>
  <c r="AJ9" i="27"/>
  <c r="AJ10" i="27"/>
  <c r="AJ11" i="27"/>
  <c r="AJ12" i="27"/>
  <c r="AJ13" i="27"/>
  <c r="AJ14" i="27"/>
  <c r="AJ15" i="27"/>
  <c r="AJ16" i="27"/>
  <c r="AJ17" i="27"/>
  <c r="AJ18" i="27"/>
  <c r="AJ20" i="27"/>
  <c r="AJ21" i="27"/>
  <c r="AJ22" i="27"/>
  <c r="AJ23" i="27"/>
  <c r="AJ25" i="27"/>
  <c r="AJ26" i="27"/>
  <c r="AJ27" i="27"/>
  <c r="AJ28" i="27"/>
  <c r="AJ29" i="27"/>
  <c r="AJ31" i="27"/>
  <c r="AJ32" i="27"/>
  <c r="AJ33" i="27"/>
  <c r="AJ34" i="27"/>
  <c r="AJ35" i="27"/>
  <c r="AJ36" i="27"/>
  <c r="AJ37" i="27"/>
  <c r="AJ38" i="27"/>
  <c r="AJ39" i="27"/>
  <c r="AJ40" i="27"/>
  <c r="AJ41" i="27"/>
  <c r="AJ42" i="27"/>
  <c r="AJ44" i="27"/>
  <c r="AJ45" i="27"/>
  <c r="AJ46" i="27"/>
  <c r="AJ47" i="27"/>
  <c r="AJ48" i="27"/>
  <c r="AJ49" i="27"/>
  <c r="AJ50" i="27"/>
  <c r="AJ51" i="27"/>
  <c r="AJ52" i="27"/>
  <c r="AJ53" i="27"/>
  <c r="AJ54" i="27"/>
  <c r="AJ55" i="27"/>
  <c r="AJ62" i="27"/>
  <c r="AJ63" i="27"/>
  <c r="AJ64" i="27"/>
  <c r="AJ65" i="27"/>
  <c r="AJ66" i="27"/>
  <c r="AJ67" i="27"/>
  <c r="AJ68" i="27"/>
  <c r="AJ69" i="27"/>
  <c r="AI4" i="27"/>
  <c r="AI5" i="27"/>
  <c r="AI6" i="27"/>
  <c r="AI20" i="27"/>
  <c r="AI21" i="27"/>
  <c r="AI22" i="27"/>
  <c r="AI25" i="27"/>
  <c r="AI26" i="27"/>
  <c r="AI27" i="27"/>
  <c r="AI28" i="27"/>
  <c r="AI31" i="27"/>
  <c r="AI32" i="27"/>
  <c r="AI33" i="27"/>
  <c r="AI48" i="27"/>
  <c r="AI49" i="27"/>
  <c r="AI50" i="27"/>
  <c r="AI51" i="27"/>
  <c r="AI52" i="27"/>
  <c r="AI53" i="27"/>
  <c r="AI54" i="27"/>
  <c r="AI55" i="27"/>
  <c r="AI57" i="27"/>
  <c r="AI58" i="27"/>
  <c r="AI59" i="27"/>
  <c r="AI60" i="27"/>
  <c r="AI67" i="27"/>
  <c r="AI68" i="27"/>
  <c r="AI69" i="27"/>
  <c r="AH4" i="27"/>
  <c r="AH5" i="27"/>
  <c r="AH6" i="27"/>
  <c r="AH8" i="27"/>
  <c r="AH9" i="27"/>
  <c r="AH10" i="27"/>
  <c r="AH11" i="27"/>
  <c r="AH12" i="27"/>
  <c r="AH13" i="27"/>
  <c r="AH14" i="27"/>
  <c r="AH15" i="27"/>
  <c r="AH16" i="27"/>
  <c r="AH17" i="27"/>
  <c r="AH18" i="27"/>
  <c r="AH23" i="27"/>
  <c r="AH29" i="27"/>
  <c r="AH34" i="27"/>
  <c r="AH35" i="27"/>
  <c r="AH36" i="27"/>
  <c r="AH37" i="27"/>
  <c r="AH38" i="27"/>
  <c r="AH39" i="27"/>
  <c r="AH40" i="27"/>
  <c r="AH41" i="27"/>
  <c r="AH42" i="27"/>
  <c r="AH44" i="27"/>
  <c r="AH45" i="27"/>
  <c r="AH46" i="27"/>
  <c r="AH47" i="27"/>
  <c r="AH48" i="27"/>
  <c r="AH49" i="27"/>
  <c r="AH50" i="27"/>
  <c r="AH51" i="27"/>
  <c r="AH52" i="27"/>
  <c r="AH53" i="27"/>
  <c r="AH54" i="27"/>
  <c r="AH55" i="27"/>
  <c r="AH57" i="27"/>
  <c r="AH58" i="27"/>
  <c r="AH59" i="27"/>
  <c r="AH60" i="27"/>
  <c r="AH62" i="27"/>
  <c r="AH63" i="27"/>
  <c r="AH64" i="27"/>
  <c r="AH65" i="27"/>
  <c r="AH66" i="27"/>
  <c r="AH67" i="27"/>
  <c r="AH68" i="27"/>
  <c r="AH69" i="27"/>
  <c r="AG4" i="27"/>
  <c r="AG5" i="27"/>
  <c r="AG29" i="27"/>
  <c r="AI29" i="27" s="1"/>
  <c r="AG48" i="27"/>
  <c r="AL48" i="27" s="1"/>
  <c r="AG49" i="27"/>
  <c r="AL49" i="27" s="1"/>
  <c r="AG50" i="27"/>
  <c r="AL50" i="27" s="1"/>
  <c r="AG51" i="27"/>
  <c r="AL51" i="27" s="1"/>
  <c r="AG52" i="27"/>
  <c r="AL52" i="27" s="1"/>
  <c r="AG53" i="27"/>
  <c r="AL53" i="27" s="1"/>
  <c r="AG54" i="27"/>
  <c r="AL54" i="27" s="1"/>
  <c r="AG57" i="27"/>
  <c r="AJ57" i="27" s="1"/>
  <c r="AG58" i="27"/>
  <c r="AJ58" i="27" s="1"/>
  <c r="AG59" i="27"/>
  <c r="AJ59" i="27" s="1"/>
  <c r="AG60" i="27"/>
  <c r="AJ60" i="27" s="1"/>
  <c r="AG62" i="27"/>
  <c r="AI62" i="27" s="1"/>
  <c r="AG63" i="27"/>
  <c r="AI63" i="27" s="1"/>
  <c r="AG64" i="27"/>
  <c r="AI64" i="27" s="1"/>
  <c r="AG65" i="27"/>
  <c r="AI65" i="27" s="1"/>
  <c r="AG66" i="27"/>
  <c r="AI66" i="27" s="1"/>
  <c r="AL3" i="26"/>
  <c r="AL18" i="26"/>
  <c r="AL20" i="26"/>
  <c r="AL21" i="26"/>
  <c r="AL22" i="26"/>
  <c r="AL23" i="26"/>
  <c r="AL24" i="26"/>
  <c r="AL25" i="26"/>
  <c r="AL31" i="26"/>
  <c r="AL37" i="26"/>
  <c r="AL38" i="26"/>
  <c r="AL40" i="26"/>
  <c r="AL41" i="26"/>
  <c r="AL42" i="26"/>
  <c r="AL43" i="26"/>
  <c r="AL45" i="26"/>
  <c r="AL46" i="26"/>
  <c r="AL47" i="26"/>
  <c r="AL48" i="26"/>
  <c r="AL52" i="26"/>
  <c r="AL53" i="26"/>
  <c r="AL54" i="26"/>
  <c r="AL55" i="26"/>
  <c r="AL56" i="26"/>
  <c r="AL57" i="26"/>
  <c r="AL58" i="26"/>
  <c r="AL59" i="26"/>
  <c r="AL60" i="26"/>
  <c r="AL61" i="26"/>
  <c r="AL62" i="26"/>
  <c r="AL63" i="26"/>
  <c r="AL64" i="26"/>
  <c r="AL65" i="26"/>
  <c r="AL66" i="26"/>
  <c r="AL78" i="26"/>
  <c r="AL79" i="26"/>
  <c r="AL80" i="26"/>
  <c r="AL81" i="26"/>
  <c r="AL82" i="26"/>
  <c r="AL94" i="26"/>
  <c r="AL95" i="26"/>
  <c r="AL96" i="26"/>
  <c r="AL97" i="26"/>
  <c r="AL98" i="26"/>
  <c r="AL99" i="26"/>
  <c r="AL100" i="26"/>
  <c r="AL101" i="26"/>
  <c r="AL102" i="26"/>
  <c r="AL103" i="26"/>
  <c r="AL104" i="26"/>
  <c r="AL105" i="26"/>
  <c r="AL106" i="26"/>
  <c r="AL107" i="26"/>
  <c r="AL108" i="26"/>
  <c r="AL109" i="26"/>
  <c r="AL110" i="26"/>
  <c r="AL111" i="26"/>
  <c r="AL112" i="26"/>
  <c r="AL113" i="26"/>
  <c r="AL114" i="26"/>
  <c r="AL115" i="26"/>
  <c r="AL116" i="26"/>
  <c r="AL117" i="26"/>
  <c r="AL118" i="26"/>
  <c r="AL119" i="26"/>
  <c r="AL120" i="26"/>
  <c r="AL121" i="26"/>
  <c r="AL122" i="26"/>
  <c r="AL123" i="26"/>
  <c r="AL124" i="26"/>
  <c r="AL125" i="26"/>
  <c r="AL126" i="26"/>
  <c r="AL127" i="26"/>
  <c r="AL128" i="26"/>
  <c r="AL129" i="26"/>
  <c r="AL130" i="26"/>
  <c r="AL131" i="26"/>
  <c r="AL148" i="26"/>
  <c r="AL149" i="26"/>
  <c r="AL150" i="26"/>
  <c r="AL151" i="26"/>
  <c r="AL152" i="26"/>
  <c r="AL153" i="26"/>
  <c r="AL154" i="26"/>
  <c r="AL155" i="26"/>
  <c r="AL156" i="26"/>
  <c r="AL157" i="26"/>
  <c r="AL158" i="26"/>
  <c r="AL159" i="26"/>
  <c r="AL167" i="26"/>
  <c r="AL168" i="26"/>
  <c r="AL169" i="26"/>
  <c r="AL170" i="26"/>
  <c r="AL171" i="26"/>
  <c r="AL172" i="26"/>
  <c r="AL173" i="26"/>
  <c r="AL174" i="26"/>
  <c r="AK3" i="26"/>
  <c r="AK4" i="26"/>
  <c r="AK9" i="26"/>
  <c r="AK13" i="26"/>
  <c r="AK14" i="26"/>
  <c r="AK15" i="26"/>
  <c r="AK16" i="26"/>
  <c r="AK17" i="26"/>
  <c r="AK18" i="26"/>
  <c r="AK19" i="26"/>
  <c r="AK20" i="26"/>
  <c r="AK21" i="26"/>
  <c r="AK22" i="26"/>
  <c r="AK23" i="26"/>
  <c r="AK24" i="26"/>
  <c r="AK25" i="26"/>
  <c r="AK29" i="26"/>
  <c r="AK30" i="26"/>
  <c r="AK31" i="26"/>
  <c r="AK32" i="26"/>
  <c r="AK33" i="26"/>
  <c r="AK34" i="26"/>
  <c r="AK35" i="26"/>
  <c r="AK36" i="26"/>
  <c r="AK37" i="26"/>
  <c r="AK38" i="26"/>
  <c r="AK39" i="26"/>
  <c r="AK40" i="26"/>
  <c r="AK41" i="26"/>
  <c r="AK42" i="26"/>
  <c r="AK43" i="26"/>
  <c r="AK44" i="26"/>
  <c r="AK45" i="26"/>
  <c r="AK46" i="26"/>
  <c r="AK47" i="26"/>
  <c r="AK48" i="26"/>
  <c r="AK49" i="26"/>
  <c r="AK50" i="26"/>
  <c r="AK51" i="26"/>
  <c r="AK52" i="26"/>
  <c r="AK53" i="26"/>
  <c r="AK54" i="26"/>
  <c r="AK55" i="26"/>
  <c r="AK56" i="26"/>
  <c r="AK57" i="26"/>
  <c r="AK58" i="26"/>
  <c r="AK59" i="26"/>
  <c r="AK60" i="26"/>
  <c r="AK61" i="26"/>
  <c r="AK62" i="26"/>
  <c r="AK63" i="26"/>
  <c r="AK64" i="26"/>
  <c r="AK65" i="26"/>
  <c r="AK66" i="26"/>
  <c r="AK78" i="26"/>
  <c r="AK79" i="26"/>
  <c r="AK80" i="26"/>
  <c r="AK81" i="26"/>
  <c r="AK82" i="26"/>
  <c r="AK94" i="26"/>
  <c r="AK95" i="26"/>
  <c r="AK96" i="26"/>
  <c r="AK97" i="26"/>
  <c r="AK98" i="26"/>
  <c r="AK99" i="26"/>
  <c r="AK100" i="26"/>
  <c r="AK101" i="26"/>
  <c r="AK102" i="26"/>
  <c r="AK103" i="26"/>
  <c r="AK104" i="26"/>
  <c r="AK105" i="26"/>
  <c r="AK106" i="26"/>
  <c r="AK107" i="26"/>
  <c r="AK108" i="26"/>
  <c r="AK109" i="26"/>
  <c r="AK110" i="26"/>
  <c r="AK111" i="26"/>
  <c r="AK112" i="26"/>
  <c r="AK113" i="26"/>
  <c r="AK114" i="26"/>
  <c r="AK115" i="26"/>
  <c r="AK116" i="26"/>
  <c r="AK117" i="26"/>
  <c r="AK118" i="26"/>
  <c r="AK119" i="26"/>
  <c r="AK120" i="26"/>
  <c r="AK121" i="26"/>
  <c r="AK122" i="26"/>
  <c r="AK123" i="26"/>
  <c r="AK124" i="26"/>
  <c r="AK125" i="26"/>
  <c r="AK126" i="26"/>
  <c r="AK127" i="26"/>
  <c r="AK128" i="26"/>
  <c r="AK129" i="26"/>
  <c r="AK132" i="26"/>
  <c r="AK133" i="26"/>
  <c r="AK134" i="26"/>
  <c r="AK135" i="26"/>
  <c r="AK136" i="26"/>
  <c r="AK137" i="26"/>
  <c r="AK138" i="26"/>
  <c r="AK139" i="26"/>
  <c r="AK140" i="26"/>
  <c r="AK141" i="26"/>
  <c r="AK142" i="26"/>
  <c r="AK143" i="26"/>
  <c r="AK144" i="26"/>
  <c r="AK145" i="26"/>
  <c r="AK146" i="26"/>
  <c r="AK147" i="26"/>
  <c r="AK148" i="26"/>
  <c r="AK155" i="26"/>
  <c r="AK156" i="26"/>
  <c r="AK157" i="26"/>
  <c r="AK158" i="26"/>
  <c r="AK159" i="26"/>
  <c r="AK160" i="26"/>
  <c r="AK161" i="26"/>
  <c r="AK162" i="26"/>
  <c r="AK163" i="26"/>
  <c r="AK164" i="26"/>
  <c r="AK165" i="26"/>
  <c r="AK166" i="26"/>
  <c r="AK167" i="26"/>
  <c r="AK168" i="26"/>
  <c r="AK169" i="26"/>
  <c r="AK170" i="26"/>
  <c r="AK171" i="26"/>
  <c r="AK172" i="26"/>
  <c r="AK173" i="26"/>
  <c r="AK174" i="26"/>
  <c r="AJ3" i="26"/>
  <c r="AJ4" i="26"/>
  <c r="AJ9" i="26"/>
  <c r="AJ13" i="26"/>
  <c r="AJ14" i="26"/>
  <c r="AJ15" i="26"/>
  <c r="AJ16" i="26"/>
  <c r="AJ17" i="26"/>
  <c r="AJ18" i="26"/>
  <c r="AJ19" i="26"/>
  <c r="AJ20" i="26"/>
  <c r="AJ21" i="26"/>
  <c r="AJ22" i="26"/>
  <c r="AJ23" i="26"/>
  <c r="AJ24" i="26"/>
  <c r="AJ25" i="26"/>
  <c r="AJ29" i="26"/>
  <c r="AJ30" i="26"/>
  <c r="AJ31" i="26"/>
  <c r="AJ32" i="26"/>
  <c r="AJ33" i="26"/>
  <c r="AJ34" i="26"/>
  <c r="AJ35" i="26"/>
  <c r="AJ36" i="26"/>
  <c r="AJ37" i="26"/>
  <c r="AJ38" i="26"/>
  <c r="AJ39" i="26"/>
  <c r="AJ40" i="26"/>
  <c r="AJ41" i="26"/>
  <c r="AJ42" i="26"/>
  <c r="AJ43" i="26"/>
  <c r="AJ44" i="26"/>
  <c r="AJ45" i="26"/>
  <c r="AJ46" i="26"/>
  <c r="AJ47" i="26"/>
  <c r="AJ48" i="26"/>
  <c r="AJ49" i="26"/>
  <c r="AJ50" i="26"/>
  <c r="AJ51" i="26"/>
  <c r="AJ52" i="26"/>
  <c r="AJ53" i="26"/>
  <c r="AJ54" i="26"/>
  <c r="AJ55" i="26"/>
  <c r="AJ56" i="26"/>
  <c r="AJ57" i="26"/>
  <c r="AJ58" i="26"/>
  <c r="AJ59" i="26"/>
  <c r="AJ60" i="26"/>
  <c r="AJ61" i="26"/>
  <c r="AJ62" i="26"/>
  <c r="AJ63" i="26"/>
  <c r="AJ64" i="26"/>
  <c r="AJ65" i="26"/>
  <c r="AJ66" i="26"/>
  <c r="AJ78" i="26"/>
  <c r="AJ79" i="26"/>
  <c r="AJ80" i="26"/>
  <c r="AJ81" i="26"/>
  <c r="AJ82" i="26"/>
  <c r="AJ94" i="26"/>
  <c r="AJ95" i="26"/>
  <c r="AJ96" i="26"/>
  <c r="AJ97" i="26"/>
  <c r="AJ98" i="26"/>
  <c r="AJ99" i="26"/>
  <c r="AJ100" i="26"/>
  <c r="AJ101" i="26"/>
  <c r="AJ102" i="26"/>
  <c r="AJ103" i="26"/>
  <c r="AJ104" i="26"/>
  <c r="AJ105" i="26"/>
  <c r="AJ106" i="26"/>
  <c r="AJ107" i="26"/>
  <c r="AJ108" i="26"/>
  <c r="AJ109" i="26"/>
  <c r="AJ110" i="26"/>
  <c r="AJ111" i="26"/>
  <c r="AJ112" i="26"/>
  <c r="AJ124" i="26"/>
  <c r="AJ125" i="26"/>
  <c r="AJ126" i="26"/>
  <c r="AJ127" i="26"/>
  <c r="AJ128" i="26"/>
  <c r="AJ129" i="26"/>
  <c r="AJ130" i="26"/>
  <c r="AJ131" i="26"/>
  <c r="AJ132" i="26"/>
  <c r="AJ133" i="26"/>
  <c r="AJ134" i="26"/>
  <c r="AJ135" i="26"/>
  <c r="AJ136" i="26"/>
  <c r="AJ137" i="26"/>
  <c r="AJ138" i="26"/>
  <c r="AJ139" i="26"/>
  <c r="AJ140" i="26"/>
  <c r="AJ141" i="26"/>
  <c r="AJ142" i="26"/>
  <c r="AJ143" i="26"/>
  <c r="AJ144" i="26"/>
  <c r="AJ145" i="26"/>
  <c r="AJ146" i="26"/>
  <c r="AJ147" i="26"/>
  <c r="AJ148" i="26"/>
  <c r="AJ149" i="26"/>
  <c r="AJ150" i="26"/>
  <c r="AJ151" i="26"/>
  <c r="AJ152" i="26"/>
  <c r="AJ153" i="26"/>
  <c r="AJ154" i="26"/>
  <c r="AJ159" i="26"/>
  <c r="AJ160" i="26"/>
  <c r="AJ161" i="26"/>
  <c r="AJ162" i="26"/>
  <c r="AJ163" i="26"/>
  <c r="AJ164" i="26"/>
  <c r="AJ165" i="26"/>
  <c r="AJ166" i="26"/>
  <c r="AJ167" i="26"/>
  <c r="AJ168" i="26"/>
  <c r="AJ169" i="26"/>
  <c r="AJ170" i="26"/>
  <c r="AJ171" i="26"/>
  <c r="AJ172" i="26"/>
  <c r="AJ173" i="26"/>
  <c r="AJ174" i="26"/>
  <c r="AI3" i="26"/>
  <c r="AI4" i="26"/>
  <c r="AI9" i="26"/>
  <c r="AI13" i="26"/>
  <c r="AI14" i="26"/>
  <c r="AI15" i="26"/>
  <c r="AI16" i="26"/>
  <c r="AI17" i="26"/>
  <c r="AI19" i="26"/>
  <c r="AI29" i="26"/>
  <c r="AI30" i="26"/>
  <c r="AI31" i="26"/>
  <c r="AI32" i="26"/>
  <c r="AI33" i="26"/>
  <c r="AI34" i="26"/>
  <c r="AI35" i="26"/>
  <c r="AI36" i="26"/>
  <c r="AI37" i="26"/>
  <c r="AI38" i="26"/>
  <c r="AI39" i="26"/>
  <c r="AI40" i="26"/>
  <c r="AI41" i="26"/>
  <c r="AI42" i="26"/>
  <c r="AI43" i="26"/>
  <c r="AI44" i="26"/>
  <c r="AI45" i="26"/>
  <c r="AI46" i="26"/>
  <c r="AI47" i="26"/>
  <c r="AI48" i="26"/>
  <c r="AI49" i="26"/>
  <c r="AI50" i="26"/>
  <c r="AI51" i="26"/>
  <c r="AI64" i="26"/>
  <c r="AI78" i="26"/>
  <c r="AI79" i="26"/>
  <c r="AI80" i="26"/>
  <c r="AI94" i="26"/>
  <c r="AI95" i="26"/>
  <c r="AI96" i="26"/>
  <c r="AI108" i="26"/>
  <c r="AI109" i="26"/>
  <c r="AI110" i="26"/>
  <c r="AI124" i="26"/>
  <c r="AI125" i="26"/>
  <c r="AI129" i="26"/>
  <c r="AI147" i="26"/>
  <c r="AI148" i="26"/>
  <c r="AI149" i="26"/>
  <c r="AI150" i="26"/>
  <c r="AI151" i="26"/>
  <c r="AI152" i="26"/>
  <c r="AI153" i="26"/>
  <c r="AI154" i="26"/>
  <c r="AI155" i="26"/>
  <c r="AI156" i="26"/>
  <c r="AI157" i="26"/>
  <c r="AI158" i="26"/>
  <c r="AI159" i="26"/>
  <c r="AI160" i="26"/>
  <c r="AI161" i="26"/>
  <c r="AI162" i="26"/>
  <c r="AI163" i="26"/>
  <c r="AI164" i="26"/>
  <c r="AI165" i="26"/>
  <c r="AI166" i="26"/>
  <c r="AI171" i="26"/>
  <c r="AI172" i="26"/>
  <c r="AI173" i="26"/>
  <c r="AI174" i="26"/>
  <c r="AH3" i="26"/>
  <c r="AH4" i="26"/>
  <c r="AH9" i="26"/>
  <c r="AH13" i="26"/>
  <c r="AH14" i="26"/>
  <c r="AH15" i="26"/>
  <c r="AH16" i="26"/>
  <c r="AH17" i="26"/>
  <c r="AH18" i="26"/>
  <c r="AH19" i="26"/>
  <c r="AH20" i="26"/>
  <c r="AH21" i="26"/>
  <c r="AH22" i="26"/>
  <c r="AH23" i="26"/>
  <c r="AH24" i="26"/>
  <c r="AH25" i="26"/>
  <c r="AH29" i="26"/>
  <c r="AH30" i="26"/>
  <c r="AH31" i="26"/>
  <c r="AH32" i="26"/>
  <c r="AH33" i="26"/>
  <c r="AH34" i="26"/>
  <c r="AH35" i="26"/>
  <c r="AH36" i="26"/>
  <c r="AH37" i="26"/>
  <c r="AH38" i="26"/>
  <c r="AH39" i="26"/>
  <c r="AH40" i="26"/>
  <c r="AH41" i="26"/>
  <c r="AH42" i="26"/>
  <c r="AH43" i="26"/>
  <c r="AH44" i="26"/>
  <c r="AH45" i="26"/>
  <c r="AH46" i="26"/>
  <c r="AH47" i="26"/>
  <c r="AH48" i="26"/>
  <c r="AH49" i="26"/>
  <c r="AH50" i="26"/>
  <c r="AH51" i="26"/>
  <c r="AH52" i="26"/>
  <c r="AH53" i="26"/>
  <c r="AH54" i="26"/>
  <c r="AH55" i="26"/>
  <c r="AH56" i="26"/>
  <c r="AH57" i="26"/>
  <c r="AH58" i="26"/>
  <c r="AH59" i="26"/>
  <c r="AH60" i="26"/>
  <c r="AH61" i="26"/>
  <c r="AH62" i="26"/>
  <c r="AH63" i="26"/>
  <c r="AH64" i="26"/>
  <c r="AH65" i="26"/>
  <c r="AH66" i="26"/>
  <c r="AH80" i="26"/>
  <c r="AH81" i="26"/>
  <c r="AH82" i="26"/>
  <c r="AH96" i="26"/>
  <c r="AH97" i="26"/>
  <c r="AH98" i="26"/>
  <c r="AH99" i="26"/>
  <c r="AH100" i="26"/>
  <c r="AH101" i="26"/>
  <c r="AH102" i="26"/>
  <c r="AH103" i="26"/>
  <c r="AH104" i="26"/>
  <c r="AH105" i="26"/>
  <c r="AH106" i="26"/>
  <c r="AH110" i="26"/>
  <c r="AH111" i="26"/>
  <c r="AH112" i="26"/>
  <c r="AH113" i="26"/>
  <c r="AH114" i="26"/>
  <c r="AH115" i="26"/>
  <c r="AH116" i="26"/>
  <c r="AH117" i="26"/>
  <c r="AH118" i="26"/>
  <c r="AH119" i="26"/>
  <c r="AH120" i="26"/>
  <c r="AH121" i="26"/>
  <c r="AH122" i="26"/>
  <c r="AH123" i="26"/>
  <c r="AH126" i="26"/>
  <c r="AH127" i="26"/>
  <c r="AH128" i="26"/>
  <c r="AH129" i="26"/>
  <c r="AH130" i="26"/>
  <c r="AH131" i="26"/>
  <c r="AH132" i="26"/>
  <c r="AH133" i="26"/>
  <c r="AH134" i="26"/>
  <c r="AH135" i="26"/>
  <c r="AH136" i="26"/>
  <c r="AH137" i="26"/>
  <c r="AH138" i="26"/>
  <c r="AH139" i="26"/>
  <c r="AH140" i="26"/>
  <c r="AH141" i="26"/>
  <c r="AH142" i="26"/>
  <c r="AH143" i="26"/>
  <c r="AH144" i="26"/>
  <c r="AH145" i="26"/>
  <c r="AH146" i="26"/>
  <c r="AH147" i="26"/>
  <c r="AH148" i="26"/>
  <c r="AH149" i="26"/>
  <c r="AH150" i="26"/>
  <c r="AH151" i="26"/>
  <c r="AH152" i="26"/>
  <c r="AH153" i="26"/>
  <c r="AH154" i="26"/>
  <c r="AH155" i="26"/>
  <c r="AH156" i="26"/>
  <c r="AH157" i="26"/>
  <c r="AH158" i="26"/>
  <c r="AH159" i="26"/>
  <c r="AH167" i="26"/>
  <c r="AH168" i="26"/>
  <c r="AH169" i="26"/>
  <c r="AH170" i="26"/>
  <c r="AH171" i="26"/>
  <c r="AH172" i="26"/>
  <c r="AH173" i="26"/>
  <c r="AH174" i="26"/>
  <c r="AG3" i="26"/>
  <c r="AG31" i="26"/>
  <c r="AG37" i="26"/>
  <c r="AG38" i="26"/>
  <c r="AG40" i="26"/>
  <c r="AG41" i="26"/>
  <c r="AG42" i="26"/>
  <c r="AG43" i="26"/>
  <c r="AG45" i="26"/>
  <c r="AG46" i="26"/>
  <c r="AG47" i="26"/>
  <c r="AG48" i="26"/>
  <c r="AG64" i="26"/>
  <c r="AG80" i="26"/>
  <c r="AG96" i="26"/>
  <c r="AG110" i="26"/>
  <c r="AG129" i="26"/>
  <c r="AG148" i="26"/>
  <c r="AG149" i="26"/>
  <c r="AK149" i="26" s="1"/>
  <c r="AG150" i="26"/>
  <c r="AK150" i="26" s="1"/>
  <c r="AG151" i="26"/>
  <c r="AK151" i="26" s="1"/>
  <c r="AG152" i="26"/>
  <c r="AK152" i="26" s="1"/>
  <c r="AG153" i="26"/>
  <c r="AK153" i="26" s="1"/>
  <c r="AG154" i="26"/>
  <c r="AK154" i="26" s="1"/>
  <c r="AG155" i="26"/>
  <c r="AJ155" i="26" s="1"/>
  <c r="AG156" i="26"/>
  <c r="AJ156" i="26" s="1"/>
  <c r="AG157" i="26"/>
  <c r="AJ157" i="26" s="1"/>
  <c r="AG158" i="26"/>
  <c r="AJ158" i="26" s="1"/>
  <c r="AG159" i="26"/>
  <c r="AL60" i="27" l="1"/>
  <c r="AL59" i="27"/>
  <c r="AI110" i="28"/>
  <c r="AI116" i="28"/>
  <c r="AI112" i="28"/>
  <c r="AI111" i="28"/>
  <c r="AI109" i="28"/>
  <c r="AI108" i="28"/>
  <c r="AI115" i="28"/>
  <c r="AI114" i="28"/>
  <c r="AI113" i="28"/>
  <c r="AJ45" i="31"/>
  <c r="AJ52" i="29"/>
  <c r="AK45" i="31"/>
  <c r="AL45" i="31"/>
  <c r="AJ71" i="27"/>
  <c r="AN51" i="31" l="1"/>
  <c r="AN50" i="31"/>
  <c r="AN49" i="31"/>
  <c r="AN48" i="31"/>
  <c r="AN47" i="31"/>
  <c r="T60" i="30"/>
  <c r="T59" i="30"/>
  <c r="T58" i="30"/>
  <c r="T57" i="30"/>
  <c r="T56" i="30"/>
  <c r="AM58" i="29"/>
  <c r="AM57" i="29"/>
  <c r="AM56" i="29"/>
  <c r="AM55" i="29"/>
  <c r="AM54" i="29"/>
  <c r="AN78" i="27"/>
  <c r="AN77" i="27"/>
  <c r="AN76" i="27"/>
  <c r="AN75" i="27"/>
  <c r="AN74" i="27"/>
  <c r="AN182" i="26"/>
  <c r="AN181" i="26"/>
  <c r="AN180" i="26"/>
  <c r="AN179" i="26"/>
  <c r="AN178" i="26"/>
  <c r="AN80" i="27" l="1"/>
  <c r="AN53" i="31"/>
  <c r="T62" i="30"/>
  <c r="AN184" i="26"/>
  <c r="AM60" i="29"/>
  <c r="N86" i="28"/>
  <c r="N97" i="28"/>
  <c r="N98" i="28"/>
  <c r="AC54" i="30"/>
  <c r="AB54" i="30"/>
  <c r="AU52" i="29"/>
  <c r="AV52" i="29"/>
  <c r="AV71" i="27"/>
  <c r="AW71" i="27"/>
  <c r="AV176" i="26"/>
  <c r="AW176" i="26"/>
  <c r="AO4" i="26"/>
  <c r="AO9" i="26"/>
  <c r="AO13" i="26"/>
  <c r="AO14" i="26"/>
  <c r="AO15" i="26"/>
  <c r="AO16" i="26"/>
  <c r="AO17" i="26"/>
  <c r="AO18" i="26"/>
  <c r="AO19" i="26"/>
  <c r="AO20" i="26"/>
  <c r="AO21" i="26"/>
  <c r="AO22" i="26"/>
  <c r="AO23" i="26"/>
  <c r="AO24" i="26"/>
  <c r="AO25" i="26"/>
  <c r="AO29" i="26"/>
  <c r="AO30" i="26"/>
  <c r="AO31" i="26"/>
  <c r="AO32" i="26"/>
  <c r="AO33" i="26"/>
  <c r="AO34" i="26"/>
  <c r="AO35" i="26"/>
  <c r="AO36" i="26"/>
  <c r="AO39" i="26"/>
  <c r="AO44" i="26"/>
  <c r="AO48" i="26"/>
  <c r="AO49" i="26"/>
  <c r="AO50" i="26"/>
  <c r="AO51" i="26"/>
  <c r="AO52" i="26"/>
  <c r="AO53" i="26"/>
  <c r="AO54" i="26"/>
  <c r="AO55" i="26"/>
  <c r="AO56" i="26"/>
  <c r="AO57" i="26"/>
  <c r="AO58" i="26"/>
  <c r="AO59" i="26"/>
  <c r="AO60" i="26"/>
  <c r="AO61" i="26"/>
  <c r="AO62" i="26"/>
  <c r="AO63" i="26"/>
  <c r="AO64" i="26"/>
  <c r="AO65" i="26"/>
  <c r="AO66" i="26"/>
  <c r="AO80" i="26"/>
  <c r="AO81" i="26"/>
  <c r="AO82" i="26"/>
  <c r="AO96" i="26"/>
  <c r="AO97" i="26"/>
  <c r="AO98" i="26"/>
  <c r="AO99" i="26"/>
  <c r="AO100" i="26"/>
  <c r="AO101" i="26"/>
  <c r="AO102" i="26"/>
  <c r="AO103" i="26"/>
  <c r="AO104" i="26"/>
  <c r="AO105" i="26"/>
  <c r="AO106" i="26"/>
  <c r="AO110" i="26"/>
  <c r="AO111" i="26"/>
  <c r="AO112" i="26"/>
  <c r="AO113" i="26"/>
  <c r="AO114" i="26"/>
  <c r="AO115" i="26"/>
  <c r="AO116" i="26"/>
  <c r="AO117" i="26"/>
  <c r="AO118" i="26"/>
  <c r="AO119" i="26"/>
  <c r="AO120" i="26"/>
  <c r="AO121" i="26"/>
  <c r="AO122" i="26"/>
  <c r="AO123" i="26"/>
  <c r="AO126" i="26"/>
  <c r="AO127" i="26"/>
  <c r="AO128" i="26"/>
  <c r="AO129" i="26"/>
  <c r="AO130" i="26"/>
  <c r="AO131" i="26"/>
  <c r="AO132" i="26"/>
  <c r="AO133" i="26"/>
  <c r="AO134" i="26"/>
  <c r="AO135" i="26"/>
  <c r="AO136" i="26"/>
  <c r="AO137" i="26"/>
  <c r="AO138" i="26"/>
  <c r="AO139" i="26"/>
  <c r="AO140" i="26"/>
  <c r="AO141" i="26"/>
  <c r="AO142" i="26"/>
  <c r="AO143" i="26"/>
  <c r="AO144" i="26"/>
  <c r="AO145" i="26"/>
  <c r="AO146" i="26"/>
  <c r="AO147" i="26"/>
  <c r="AO148" i="26"/>
  <c r="AO149" i="26"/>
  <c r="AO150" i="26"/>
  <c r="AO151" i="26"/>
  <c r="AO152" i="26"/>
  <c r="AO153" i="26"/>
  <c r="AO154" i="26"/>
  <c r="AO155" i="26"/>
  <c r="AO156" i="26"/>
  <c r="AO157" i="26"/>
  <c r="AO158" i="26"/>
  <c r="AO159" i="26"/>
  <c r="AO167" i="26"/>
  <c r="AO168" i="26"/>
  <c r="AO169" i="26"/>
  <c r="AO170" i="26"/>
  <c r="AO171" i="26"/>
  <c r="AO172" i="26"/>
  <c r="AO174" i="26"/>
  <c r="P13" i="31"/>
  <c r="N13" i="31"/>
  <c r="L13" i="31"/>
  <c r="K13" i="31"/>
  <c r="M13" i="31" s="1"/>
  <c r="I13" i="31"/>
  <c r="G13" i="31"/>
  <c r="T13" i="31"/>
  <c r="AM13" i="31"/>
  <c r="AO13" i="31" s="1"/>
  <c r="AP13" i="31"/>
  <c r="AQ13" i="31"/>
  <c r="AR13" i="31"/>
  <c r="AS13" i="31"/>
  <c r="AN20" i="29"/>
  <c r="AO20" i="29"/>
  <c r="AP20" i="29"/>
  <c r="G23" i="29"/>
  <c r="I23" i="29"/>
  <c r="K23" i="29"/>
  <c r="L23" i="29" s="1"/>
  <c r="M23" i="29"/>
  <c r="N23" i="29"/>
  <c r="R23" i="29"/>
  <c r="T23" i="29"/>
  <c r="AL23" i="29"/>
  <c r="AR23" i="29" s="1"/>
  <c r="AN23" i="29"/>
  <c r="AO23" i="29"/>
  <c r="AP23" i="29"/>
  <c r="AQ23" i="29"/>
  <c r="AS66" i="26"/>
  <c r="AR66" i="26"/>
  <c r="AQ66" i="26"/>
  <c r="AS65" i="26"/>
  <c r="AR65" i="26"/>
  <c r="AQ65" i="26"/>
  <c r="AS82" i="26"/>
  <c r="AR82" i="26"/>
  <c r="AQ82" i="26"/>
  <c r="AS81" i="26"/>
  <c r="AR81" i="26"/>
  <c r="AQ81" i="26"/>
  <c r="AP80" i="26"/>
  <c r="AQ80" i="26"/>
  <c r="AR80" i="26"/>
  <c r="AS80" i="26"/>
  <c r="G82" i="26"/>
  <c r="I82" i="26"/>
  <c r="L82" i="26"/>
  <c r="M82" i="26"/>
  <c r="P82" i="26"/>
  <c r="R82" i="26"/>
  <c r="T82" i="26"/>
  <c r="AM82" i="26"/>
  <c r="AP82" i="26" s="1"/>
  <c r="AM81" i="26"/>
  <c r="AP81" i="26" s="1"/>
  <c r="T81" i="26"/>
  <c r="R81" i="26"/>
  <c r="P81" i="26"/>
  <c r="M81" i="26"/>
  <c r="L81" i="26"/>
  <c r="I81" i="26"/>
  <c r="G81" i="26"/>
  <c r="G66" i="26"/>
  <c r="I66" i="26"/>
  <c r="L66" i="26"/>
  <c r="M66" i="26"/>
  <c r="P66" i="26"/>
  <c r="R66" i="26"/>
  <c r="T66" i="26"/>
  <c r="AM66" i="26"/>
  <c r="AP66" i="26" s="1"/>
  <c r="AM65" i="26"/>
  <c r="AP65" i="26" s="1"/>
  <c r="T65" i="26"/>
  <c r="R65" i="26"/>
  <c r="P65" i="26"/>
  <c r="M65" i="26"/>
  <c r="L65" i="26"/>
  <c r="I65" i="26"/>
  <c r="G65" i="26"/>
  <c r="AT81" i="26" l="1"/>
  <c r="AG81" i="26"/>
  <c r="AI81" i="26" s="1"/>
  <c r="AT82" i="26"/>
  <c r="AG82" i="26"/>
  <c r="AI82" i="26" s="1"/>
  <c r="AT66" i="26"/>
  <c r="AG66" i="26"/>
  <c r="AI66" i="26" s="1"/>
  <c r="R13" i="31"/>
  <c r="AG13" i="31"/>
  <c r="AH13" i="31" s="1"/>
  <c r="AT65" i="26"/>
  <c r="AG65" i="26"/>
  <c r="AI65" i="26" s="1"/>
  <c r="AS23" i="29"/>
  <c r="AF23" i="29"/>
  <c r="AK23" i="29" s="1"/>
  <c r="P23" i="29"/>
  <c r="K82" i="26"/>
  <c r="N82" i="26" s="1"/>
  <c r="K66" i="26"/>
  <c r="N66" i="26" s="1"/>
  <c r="AT13" i="31"/>
  <c r="K81" i="26"/>
  <c r="N81" i="26" s="1"/>
  <c r="K65" i="26"/>
  <c r="N65" i="26" s="1"/>
  <c r="AS3" i="31" l="1"/>
  <c r="AS4" i="31"/>
  <c r="AS5" i="31"/>
  <c r="AS6" i="31"/>
  <c r="AS7" i="31"/>
  <c r="AS8" i="31"/>
  <c r="AS9" i="31"/>
  <c r="AS10" i="31"/>
  <c r="AS11" i="31"/>
  <c r="AS12" i="31"/>
  <c r="AS14" i="31"/>
  <c r="AS15" i="31"/>
  <c r="AS16" i="31"/>
  <c r="AS17" i="31"/>
  <c r="AS18" i="31"/>
  <c r="AS19" i="31"/>
  <c r="AS20" i="31"/>
  <c r="AS21" i="31"/>
  <c r="AS22" i="31"/>
  <c r="AS23" i="31"/>
  <c r="AS24" i="31"/>
  <c r="AS25" i="31"/>
  <c r="AS26" i="31"/>
  <c r="AS27" i="31"/>
  <c r="AS28" i="31"/>
  <c r="AS29" i="31"/>
  <c r="AS30" i="31"/>
  <c r="AS31" i="31"/>
  <c r="AS32" i="31"/>
  <c r="AS33" i="31"/>
  <c r="AS34" i="31"/>
  <c r="AS35" i="31"/>
  <c r="AS36" i="31"/>
  <c r="AS37" i="31"/>
  <c r="AS38" i="31"/>
  <c r="AS39" i="31"/>
  <c r="AS40" i="31"/>
  <c r="AS41" i="31"/>
  <c r="AS42" i="31"/>
  <c r="AS43" i="31"/>
  <c r="AR3" i="31"/>
  <c r="AR4" i="31"/>
  <c r="AR5" i="31"/>
  <c r="AR6" i="31"/>
  <c r="AR7" i="31"/>
  <c r="AR8" i="31"/>
  <c r="AR9" i="31"/>
  <c r="AR10" i="31"/>
  <c r="AR11" i="31"/>
  <c r="AR12" i="31"/>
  <c r="AR14" i="31"/>
  <c r="AR15" i="31"/>
  <c r="AR16" i="31"/>
  <c r="AR17" i="31"/>
  <c r="AR18" i="31"/>
  <c r="AR19" i="31"/>
  <c r="AR20" i="31"/>
  <c r="AR21" i="31"/>
  <c r="AR22" i="31"/>
  <c r="AR23" i="31"/>
  <c r="AR24" i="31"/>
  <c r="AR25" i="31"/>
  <c r="AR26" i="31"/>
  <c r="AR27" i="31"/>
  <c r="AR28" i="31"/>
  <c r="AR29" i="31"/>
  <c r="AR30" i="31"/>
  <c r="AR31" i="31"/>
  <c r="AR32" i="31"/>
  <c r="AR33" i="31"/>
  <c r="AR34" i="31"/>
  <c r="AR35" i="31"/>
  <c r="AR36" i="31"/>
  <c r="AR37" i="31"/>
  <c r="AR38" i="31"/>
  <c r="AR39" i="31"/>
  <c r="AR40" i="31"/>
  <c r="AR41" i="31"/>
  <c r="AR42" i="31"/>
  <c r="AR43" i="31"/>
  <c r="AQ3" i="31"/>
  <c r="AQ4" i="31"/>
  <c r="AQ5" i="31"/>
  <c r="AQ6" i="31"/>
  <c r="AQ7" i="31"/>
  <c r="AQ8" i="31"/>
  <c r="AQ9" i="31"/>
  <c r="AQ10" i="31"/>
  <c r="AQ11" i="31"/>
  <c r="AQ12" i="31"/>
  <c r="AQ14" i="31"/>
  <c r="AQ15" i="31"/>
  <c r="AQ16" i="31"/>
  <c r="AQ17" i="31"/>
  <c r="AQ18" i="31"/>
  <c r="AQ19" i="31"/>
  <c r="AQ20" i="31"/>
  <c r="AQ21" i="31"/>
  <c r="AQ22" i="31"/>
  <c r="AQ23" i="31"/>
  <c r="AQ24" i="31"/>
  <c r="AQ25" i="31"/>
  <c r="AQ26" i="31"/>
  <c r="AQ27" i="31"/>
  <c r="AQ28" i="31"/>
  <c r="AQ29" i="31"/>
  <c r="AQ30" i="31"/>
  <c r="AQ31" i="31"/>
  <c r="AQ32" i="31"/>
  <c r="AQ33" i="31"/>
  <c r="AQ34" i="31"/>
  <c r="AQ35" i="31"/>
  <c r="AQ36" i="31"/>
  <c r="AQ37" i="31"/>
  <c r="AQ38" i="31"/>
  <c r="AQ39" i="31"/>
  <c r="AQ40" i="31"/>
  <c r="AQ41" i="31"/>
  <c r="AQ42" i="31"/>
  <c r="AQ43" i="31"/>
  <c r="AP3" i="31"/>
  <c r="AP4" i="31"/>
  <c r="AP5" i="31"/>
  <c r="AP6" i="31"/>
  <c r="AP7" i="31"/>
  <c r="AP8" i="31"/>
  <c r="AP9" i="31"/>
  <c r="AP10" i="31"/>
  <c r="AP11" i="31"/>
  <c r="AP12" i="31"/>
  <c r="AP14" i="31"/>
  <c r="AP15" i="31"/>
  <c r="AP16" i="31"/>
  <c r="AP17" i="31"/>
  <c r="AP18" i="31"/>
  <c r="AP19" i="31"/>
  <c r="AP20" i="31"/>
  <c r="AP21" i="31"/>
  <c r="AP22" i="31"/>
  <c r="AO3" i="31"/>
  <c r="AO22" i="31"/>
  <c r="AO23" i="31"/>
  <c r="AO24" i="31"/>
  <c r="AO25" i="31"/>
  <c r="AO26" i="31"/>
  <c r="AO27" i="31"/>
  <c r="AO28" i="31"/>
  <c r="AO29" i="31"/>
  <c r="AO30" i="31"/>
  <c r="AO31" i="31"/>
  <c r="AO32" i="31"/>
  <c r="AO33" i="31"/>
  <c r="AO34" i="31"/>
  <c r="AO35" i="31"/>
  <c r="AO36" i="31"/>
  <c r="AO37" i="31"/>
  <c r="AO38" i="31"/>
  <c r="AO39" i="31"/>
  <c r="AO40" i="31"/>
  <c r="AO41" i="31"/>
  <c r="AO42" i="31"/>
  <c r="AO43" i="31"/>
  <c r="Y3" i="30"/>
  <c r="Y4" i="30"/>
  <c r="Y5" i="30"/>
  <c r="Y6" i="30"/>
  <c r="Y7" i="30"/>
  <c r="Y8" i="30"/>
  <c r="Y9" i="30"/>
  <c r="Y10" i="30"/>
  <c r="Y11" i="30"/>
  <c r="Y12" i="30"/>
  <c r="Y13" i="30"/>
  <c r="Y14" i="30"/>
  <c r="Y15" i="30"/>
  <c r="Y16" i="30"/>
  <c r="Y17" i="30"/>
  <c r="Y18" i="30"/>
  <c r="Y19" i="30"/>
  <c r="Y20" i="30"/>
  <c r="Y21" i="30"/>
  <c r="Y22" i="30"/>
  <c r="Y23" i="30"/>
  <c r="Y24" i="30"/>
  <c r="Y25" i="30"/>
  <c r="Y26" i="30"/>
  <c r="Y27" i="30"/>
  <c r="Y28" i="30"/>
  <c r="Y29" i="30"/>
  <c r="Y30" i="30"/>
  <c r="Y31" i="30"/>
  <c r="Y32" i="30"/>
  <c r="Y33" i="30"/>
  <c r="Y34" i="30"/>
  <c r="Y35" i="30"/>
  <c r="Y36" i="30"/>
  <c r="Y37" i="30"/>
  <c r="Y38" i="30"/>
  <c r="Y42" i="30"/>
  <c r="Y43" i="30"/>
  <c r="Y49" i="30"/>
  <c r="Y50" i="30"/>
  <c r="Y51" i="30"/>
  <c r="Y52" i="30"/>
  <c r="X3" i="30"/>
  <c r="X19" i="30"/>
  <c r="X20" i="30"/>
  <c r="X21" i="30"/>
  <c r="X22" i="30"/>
  <c r="X23" i="30"/>
  <c r="X24" i="30"/>
  <c r="X25" i="30"/>
  <c r="X26" i="30"/>
  <c r="X27" i="30"/>
  <c r="X28" i="30"/>
  <c r="X29" i="30"/>
  <c r="X30" i="30"/>
  <c r="X31" i="30"/>
  <c r="X32" i="30"/>
  <c r="X33" i="30"/>
  <c r="X34" i="30"/>
  <c r="X35" i="30"/>
  <c r="X36" i="30"/>
  <c r="X37" i="30"/>
  <c r="X38" i="30"/>
  <c r="X39" i="30"/>
  <c r="X40" i="30"/>
  <c r="X41" i="30"/>
  <c r="X43" i="30"/>
  <c r="X44" i="30"/>
  <c r="X46" i="30"/>
  <c r="X48" i="30"/>
  <c r="X49" i="30"/>
  <c r="X50" i="30"/>
  <c r="X51" i="30"/>
  <c r="X52" i="30"/>
  <c r="W3" i="30"/>
  <c r="W4" i="30"/>
  <c r="W5" i="30"/>
  <c r="W6" i="30"/>
  <c r="W7" i="30"/>
  <c r="W8" i="30"/>
  <c r="W9" i="30"/>
  <c r="W10" i="30"/>
  <c r="W11" i="30"/>
  <c r="W12" i="30"/>
  <c r="W13" i="30"/>
  <c r="W14" i="30"/>
  <c r="W15" i="30"/>
  <c r="W16" i="30"/>
  <c r="W17" i="30"/>
  <c r="W18" i="30"/>
  <c r="W39" i="30"/>
  <c r="W40" i="30"/>
  <c r="W41" i="30"/>
  <c r="W42" i="30"/>
  <c r="W43" i="30"/>
  <c r="W44" i="30"/>
  <c r="W46" i="30"/>
  <c r="W48" i="30"/>
  <c r="W49" i="30"/>
  <c r="W50" i="30"/>
  <c r="W51" i="30"/>
  <c r="W52" i="30"/>
  <c r="V3" i="30"/>
  <c r="V4" i="30"/>
  <c r="V5" i="30"/>
  <c r="V6" i="30"/>
  <c r="V7" i="30"/>
  <c r="V8" i="30"/>
  <c r="V9" i="30"/>
  <c r="V10" i="30"/>
  <c r="V11" i="30"/>
  <c r="V12" i="30"/>
  <c r="V13" i="30"/>
  <c r="V14" i="30"/>
  <c r="V15" i="30"/>
  <c r="V16" i="30"/>
  <c r="V17" i="30"/>
  <c r="V18" i="30"/>
  <c r="V19" i="30"/>
  <c r="V20" i="30"/>
  <c r="V21" i="30"/>
  <c r="V22" i="30"/>
  <c r="V23" i="30"/>
  <c r="V24" i="30"/>
  <c r="V25" i="30"/>
  <c r="V26" i="30"/>
  <c r="V27" i="30"/>
  <c r="V28" i="30"/>
  <c r="V29" i="30"/>
  <c r="V30" i="30"/>
  <c r="V31" i="30"/>
  <c r="V32" i="30"/>
  <c r="V33" i="30"/>
  <c r="V34" i="30"/>
  <c r="V35" i="30"/>
  <c r="V36" i="30"/>
  <c r="V37" i="30"/>
  <c r="V38" i="30"/>
  <c r="V39" i="30"/>
  <c r="V40" i="30"/>
  <c r="V41" i="30"/>
  <c r="V42" i="30"/>
  <c r="V43" i="30"/>
  <c r="V44" i="30"/>
  <c r="V46" i="30"/>
  <c r="V48" i="30"/>
  <c r="V49" i="30"/>
  <c r="V50" i="30"/>
  <c r="V51" i="30"/>
  <c r="V52" i="30"/>
  <c r="U3" i="30"/>
  <c r="U4" i="30"/>
  <c r="U5" i="30"/>
  <c r="U6" i="30"/>
  <c r="U7" i="30"/>
  <c r="U8" i="30"/>
  <c r="U9" i="30"/>
  <c r="U10" i="30"/>
  <c r="U11" i="30"/>
  <c r="U12" i="30"/>
  <c r="U13" i="30"/>
  <c r="U14" i="30"/>
  <c r="U15" i="30"/>
  <c r="U16" i="30"/>
  <c r="U17" i="30"/>
  <c r="U18" i="30"/>
  <c r="U19" i="30"/>
  <c r="U20" i="30"/>
  <c r="U21" i="30"/>
  <c r="U22" i="30"/>
  <c r="U23" i="30"/>
  <c r="U24" i="30"/>
  <c r="U25" i="30"/>
  <c r="U26" i="30"/>
  <c r="U27" i="30"/>
  <c r="U28" i="30"/>
  <c r="U29" i="30"/>
  <c r="U30" i="30"/>
  <c r="U31" i="30"/>
  <c r="U32" i="30"/>
  <c r="U33" i="30"/>
  <c r="U34" i="30"/>
  <c r="U35" i="30"/>
  <c r="U36" i="30"/>
  <c r="U37" i="30"/>
  <c r="U38" i="30"/>
  <c r="U39" i="30"/>
  <c r="U40" i="30"/>
  <c r="U41" i="30"/>
  <c r="U42" i="30"/>
  <c r="U43" i="30"/>
  <c r="U49" i="30"/>
  <c r="U50" i="30"/>
  <c r="U51" i="30"/>
  <c r="U52" i="30"/>
  <c r="AN3" i="29"/>
  <c r="AN4" i="29"/>
  <c r="AN5" i="29"/>
  <c r="AN6" i="29"/>
  <c r="AN7" i="29"/>
  <c r="AN8" i="29"/>
  <c r="AN9" i="29"/>
  <c r="AN10" i="29"/>
  <c r="AN11" i="29"/>
  <c r="AN12" i="29"/>
  <c r="AN13" i="29"/>
  <c r="AN14" i="29"/>
  <c r="AN15" i="29"/>
  <c r="AN16" i="29"/>
  <c r="AN17" i="29"/>
  <c r="AN18" i="29"/>
  <c r="AN19" i="29"/>
  <c r="AN21" i="29"/>
  <c r="AN25" i="29"/>
  <c r="AN26" i="29"/>
  <c r="AN27" i="29"/>
  <c r="AN28" i="29"/>
  <c r="AN29" i="29"/>
  <c r="AN30" i="29"/>
  <c r="AN31" i="29"/>
  <c r="AN32" i="29"/>
  <c r="AN33" i="29"/>
  <c r="AN34" i="29"/>
  <c r="AN35" i="29"/>
  <c r="AN36" i="29"/>
  <c r="AN37" i="29"/>
  <c r="AN38" i="29"/>
  <c r="AN39" i="29"/>
  <c r="AN40" i="29"/>
  <c r="AN41" i="29"/>
  <c r="AN49" i="29"/>
  <c r="AN50" i="29"/>
  <c r="AO3" i="29"/>
  <c r="AO4" i="29"/>
  <c r="AO5" i="29"/>
  <c r="AO6" i="29"/>
  <c r="AO7" i="29"/>
  <c r="AO10" i="29"/>
  <c r="AO11" i="29"/>
  <c r="AO12" i="29"/>
  <c r="AO13" i="29"/>
  <c r="AO14" i="29"/>
  <c r="AO15" i="29"/>
  <c r="AO16" i="29"/>
  <c r="AO17" i="29"/>
  <c r="AO18" i="29"/>
  <c r="AO19" i="29"/>
  <c r="AO25" i="29"/>
  <c r="AO26" i="29"/>
  <c r="AO27" i="29"/>
  <c r="AO28" i="29"/>
  <c r="AO29" i="29"/>
  <c r="AO30" i="29"/>
  <c r="AO31" i="29"/>
  <c r="AO32" i="29"/>
  <c r="AO33" i="29"/>
  <c r="AO34" i="29"/>
  <c r="AO35" i="29"/>
  <c r="AO42" i="29"/>
  <c r="AO43" i="29"/>
  <c r="AO44" i="29"/>
  <c r="AO45" i="29"/>
  <c r="AO46" i="29"/>
  <c r="AO47" i="29"/>
  <c r="AO48" i="29"/>
  <c r="AO49" i="29"/>
  <c r="AO50" i="29"/>
  <c r="AP3" i="29"/>
  <c r="AP4" i="29"/>
  <c r="AP5" i="29"/>
  <c r="AP6" i="29"/>
  <c r="AP7" i="29"/>
  <c r="AP8" i="29"/>
  <c r="AP9" i="29"/>
  <c r="AP10" i="29"/>
  <c r="AP21" i="29"/>
  <c r="AP25" i="29"/>
  <c r="AP26" i="29"/>
  <c r="AP27" i="29"/>
  <c r="AP28" i="29"/>
  <c r="AP29" i="29"/>
  <c r="AP30" i="29"/>
  <c r="AP31" i="29"/>
  <c r="AP32" i="29"/>
  <c r="AP33" i="29"/>
  <c r="AP34" i="29"/>
  <c r="AP35" i="29"/>
  <c r="AP36" i="29"/>
  <c r="AP37" i="29"/>
  <c r="AP38" i="29"/>
  <c r="AP39" i="29"/>
  <c r="AP40" i="29"/>
  <c r="AP41" i="29"/>
  <c r="AP42" i="29"/>
  <c r="AP43" i="29"/>
  <c r="AP44" i="29"/>
  <c r="AP45" i="29"/>
  <c r="AP46" i="29"/>
  <c r="AP47" i="29"/>
  <c r="AP48" i="29"/>
  <c r="AP49" i="29"/>
  <c r="AP50" i="29"/>
  <c r="AQ3" i="29"/>
  <c r="AQ4" i="29"/>
  <c r="AQ5" i="29"/>
  <c r="AQ6" i="29"/>
  <c r="AQ7" i="29"/>
  <c r="AQ8" i="29"/>
  <c r="AQ9" i="29"/>
  <c r="AQ10" i="29"/>
  <c r="AQ11" i="29"/>
  <c r="AQ12" i="29"/>
  <c r="AQ13" i="29"/>
  <c r="AQ14" i="29"/>
  <c r="AQ15" i="29"/>
  <c r="AQ16" i="29"/>
  <c r="AQ17" i="29"/>
  <c r="AQ18" i="29"/>
  <c r="AQ19" i="29"/>
  <c r="AQ20" i="29"/>
  <c r="AQ21" i="29"/>
  <c r="AQ25" i="29"/>
  <c r="AQ35" i="29"/>
  <c r="AQ36" i="29"/>
  <c r="AQ37" i="29"/>
  <c r="AQ38" i="29"/>
  <c r="AQ39" i="29"/>
  <c r="AQ40" i="29"/>
  <c r="AQ41" i="29"/>
  <c r="AQ42" i="29"/>
  <c r="AQ43" i="29"/>
  <c r="AQ44" i="29"/>
  <c r="AQ45" i="29"/>
  <c r="AQ46" i="29"/>
  <c r="AQ47" i="29"/>
  <c r="AQ48" i="29"/>
  <c r="AQ49" i="29"/>
  <c r="AQ50" i="29"/>
  <c r="AR3" i="29"/>
  <c r="AR7" i="29"/>
  <c r="AR8" i="29"/>
  <c r="AR9" i="29"/>
  <c r="AR10" i="29"/>
  <c r="AR11" i="29"/>
  <c r="AR12" i="29"/>
  <c r="AR13" i="29"/>
  <c r="AR14" i="29"/>
  <c r="AR15" i="29"/>
  <c r="AR16" i="29"/>
  <c r="AR17" i="29"/>
  <c r="AR18" i="29"/>
  <c r="AR19" i="29"/>
  <c r="AR20" i="29"/>
  <c r="AR21" i="29"/>
  <c r="AR25" i="29"/>
  <c r="AR26" i="29"/>
  <c r="AR27" i="29"/>
  <c r="AR28" i="29"/>
  <c r="AR29" i="29"/>
  <c r="AR30" i="29"/>
  <c r="AR31" i="29"/>
  <c r="AR32" i="29"/>
  <c r="AR33" i="29"/>
  <c r="AR34" i="29"/>
  <c r="AR35" i="29"/>
  <c r="AR36" i="29"/>
  <c r="AR37" i="29"/>
  <c r="AR38" i="29"/>
  <c r="AR39" i="29"/>
  <c r="AR40" i="29"/>
  <c r="AR41" i="29"/>
  <c r="AR42" i="29"/>
  <c r="AR43" i="29"/>
  <c r="AR44" i="29"/>
  <c r="AR45" i="29"/>
  <c r="AR46" i="29"/>
  <c r="AR47" i="29"/>
  <c r="AR48" i="29"/>
  <c r="AR49" i="29"/>
  <c r="AR50" i="29"/>
  <c r="AO3" i="28"/>
  <c r="AO4" i="28"/>
  <c r="AO5" i="28"/>
  <c r="AO6" i="28"/>
  <c r="AO7" i="28"/>
  <c r="AO8" i="28"/>
  <c r="AO9" i="28"/>
  <c r="AO10" i="28"/>
  <c r="AO11" i="28"/>
  <c r="AO12" i="28"/>
  <c r="AO13" i="28"/>
  <c r="AO14" i="28"/>
  <c r="AO15" i="28"/>
  <c r="AO16" i="28"/>
  <c r="AO17" i="28"/>
  <c r="AO18" i="28"/>
  <c r="AO19" i="28"/>
  <c r="AO20" i="28"/>
  <c r="AO21" i="28"/>
  <c r="AO22" i="28"/>
  <c r="AO23" i="28"/>
  <c r="AO24" i="28"/>
  <c r="AO25" i="28"/>
  <c r="AO26" i="28"/>
  <c r="AO27" i="28"/>
  <c r="AO28" i="28"/>
  <c r="AO29" i="28"/>
  <c r="AO30" i="28"/>
  <c r="AO31" i="28"/>
  <c r="AO32" i="28"/>
  <c r="AO33" i="28"/>
  <c r="AO34" i="28"/>
  <c r="AO35" i="28"/>
  <c r="AO36" i="28"/>
  <c r="AO37" i="28"/>
  <c r="AO38" i="28"/>
  <c r="AO39" i="28"/>
  <c r="AO40" i="28"/>
  <c r="AO41" i="28"/>
  <c r="AO42" i="28"/>
  <c r="AO43" i="28"/>
  <c r="AO44" i="28"/>
  <c r="AO45" i="28"/>
  <c r="AO46" i="28"/>
  <c r="AO50" i="28"/>
  <c r="AO54" i="28"/>
  <c r="AO55" i="28"/>
  <c r="AO56" i="28"/>
  <c r="AO57" i="28"/>
  <c r="AO58" i="28"/>
  <c r="AO59" i="28"/>
  <c r="AO60" i="28"/>
  <c r="AO61" i="28"/>
  <c r="AO62" i="28"/>
  <c r="AO63" i="28"/>
  <c r="AO64" i="28"/>
  <c r="AO65" i="28"/>
  <c r="AO66" i="28"/>
  <c r="AO67" i="28"/>
  <c r="AO68" i="28"/>
  <c r="AO69" i="28"/>
  <c r="AO73" i="28"/>
  <c r="AO74" i="28"/>
  <c r="AO75" i="28"/>
  <c r="AO76" i="28"/>
  <c r="AO77" i="28"/>
  <c r="AO78" i="28"/>
  <c r="AO79" i="28"/>
  <c r="AO80" i="28"/>
  <c r="AO81" i="28"/>
  <c r="AO82" i="28"/>
  <c r="AO83" i="28"/>
  <c r="AO84" i="28"/>
  <c r="AO85" i="28"/>
  <c r="AO86" i="28"/>
  <c r="AO87" i="28"/>
  <c r="AO88" i="28"/>
  <c r="AO92" i="28"/>
  <c r="AO93" i="28"/>
  <c r="AO94" i="28"/>
  <c r="AO95" i="28"/>
  <c r="AO96" i="28"/>
  <c r="AO97" i="28"/>
  <c r="AO98" i="28"/>
  <c r="AO99" i="28"/>
  <c r="AO100" i="28"/>
  <c r="AO101" i="28"/>
  <c r="AO102" i="28"/>
  <c r="AO103" i="28"/>
  <c r="AO104" i="28"/>
  <c r="AO105" i="28"/>
  <c r="AO106" i="28"/>
  <c r="AO107" i="28"/>
  <c r="AO108" i="28"/>
  <c r="AO109" i="28"/>
  <c r="AO110" i="28"/>
  <c r="AO111" i="28"/>
  <c r="AO112" i="28"/>
  <c r="AO113" i="28"/>
  <c r="AO114" i="28"/>
  <c r="AO115" i="28"/>
  <c r="AO116" i="28"/>
  <c r="AO117" i="28"/>
  <c r="AO118" i="28"/>
  <c r="AO119" i="28"/>
  <c r="AO120" i="28"/>
  <c r="AO121" i="28"/>
  <c r="AO122" i="28"/>
  <c r="AO123" i="28"/>
  <c r="AO133" i="28"/>
  <c r="AO134" i="28"/>
  <c r="AO135" i="28"/>
  <c r="AP3" i="28"/>
  <c r="AP4" i="28"/>
  <c r="AP5" i="28"/>
  <c r="AP6" i="28"/>
  <c r="AP7" i="28"/>
  <c r="AP8" i="28"/>
  <c r="AP9" i="28"/>
  <c r="AP10" i="28"/>
  <c r="AP11" i="28"/>
  <c r="AP12" i="28"/>
  <c r="AP13" i="28"/>
  <c r="AP14" i="28"/>
  <c r="AP15" i="28"/>
  <c r="AP16" i="28"/>
  <c r="AP17" i="28"/>
  <c r="AP18" i="28"/>
  <c r="AP19" i="28"/>
  <c r="AP20" i="28"/>
  <c r="AP21" i="28"/>
  <c r="AP26" i="28"/>
  <c r="AP27" i="28"/>
  <c r="AP28" i="28"/>
  <c r="AP29" i="28"/>
  <c r="AP30" i="28"/>
  <c r="AP31" i="28"/>
  <c r="AP32" i="28"/>
  <c r="AP33" i="28"/>
  <c r="AP34" i="28"/>
  <c r="AP35" i="28"/>
  <c r="AP36" i="28"/>
  <c r="AP37" i="28"/>
  <c r="AP38" i="28"/>
  <c r="AP39" i="28"/>
  <c r="AP40" i="28"/>
  <c r="AP41" i="28"/>
  <c r="AP50" i="28"/>
  <c r="AP54" i="28"/>
  <c r="AP55" i="28"/>
  <c r="AP56" i="28"/>
  <c r="AP57" i="28"/>
  <c r="AP58" i="28"/>
  <c r="AP69" i="28"/>
  <c r="AP73" i="28"/>
  <c r="AP74" i="28"/>
  <c r="AP75" i="28"/>
  <c r="AP76" i="28"/>
  <c r="AP77" i="28"/>
  <c r="AP78" i="28"/>
  <c r="AP79" i="28"/>
  <c r="AP88" i="28"/>
  <c r="AP107" i="28"/>
  <c r="AP117" i="28"/>
  <c r="AP118" i="28"/>
  <c r="AP119" i="28"/>
  <c r="AP120" i="28"/>
  <c r="AP121" i="28"/>
  <c r="AP122" i="28"/>
  <c r="AP123" i="28"/>
  <c r="AP124" i="28"/>
  <c r="AP125" i="28"/>
  <c r="AP126" i="28"/>
  <c r="AP127" i="28"/>
  <c r="AP128" i="28"/>
  <c r="AP129" i="28"/>
  <c r="AP130" i="28"/>
  <c r="AP131" i="28"/>
  <c r="AP132" i="28"/>
  <c r="AP133" i="28"/>
  <c r="AP134" i="28"/>
  <c r="AP135" i="28"/>
  <c r="AQ3" i="28"/>
  <c r="AQ4" i="28"/>
  <c r="AQ5" i="28"/>
  <c r="AQ6" i="28"/>
  <c r="AQ7" i="28"/>
  <c r="AQ8" i="28"/>
  <c r="AQ9" i="28"/>
  <c r="AQ10" i="28"/>
  <c r="AQ11" i="28"/>
  <c r="AQ12" i="28"/>
  <c r="AQ13" i="28"/>
  <c r="AQ14" i="28"/>
  <c r="AQ15" i="28"/>
  <c r="AQ16" i="28"/>
  <c r="AQ17" i="28"/>
  <c r="AQ18" i="28"/>
  <c r="AQ19" i="28"/>
  <c r="AQ20" i="28"/>
  <c r="AQ21" i="28"/>
  <c r="AQ22" i="28"/>
  <c r="AQ23" i="28"/>
  <c r="AQ24" i="28"/>
  <c r="AQ25" i="28"/>
  <c r="AQ26" i="28"/>
  <c r="AQ27" i="28"/>
  <c r="AQ28" i="28"/>
  <c r="AQ42" i="28"/>
  <c r="AQ43" i="28"/>
  <c r="AQ44" i="28"/>
  <c r="AQ45" i="28"/>
  <c r="AQ46" i="28"/>
  <c r="AQ50" i="28"/>
  <c r="AQ54" i="28"/>
  <c r="AQ55" i="28"/>
  <c r="AQ56" i="28"/>
  <c r="AQ57" i="28"/>
  <c r="AQ58" i="28"/>
  <c r="AQ59" i="28"/>
  <c r="AQ60" i="28"/>
  <c r="AQ61" i="28"/>
  <c r="AQ62" i="28"/>
  <c r="AQ63" i="28"/>
  <c r="AQ64" i="28"/>
  <c r="AQ65" i="28"/>
  <c r="AQ66" i="28"/>
  <c r="AQ67" i="28"/>
  <c r="AQ68" i="28"/>
  <c r="AQ69" i="28"/>
  <c r="AQ73" i="28"/>
  <c r="AQ74" i="28"/>
  <c r="AQ75" i="28"/>
  <c r="AQ76" i="28"/>
  <c r="AQ77" i="28"/>
  <c r="AQ78" i="28"/>
  <c r="AQ79" i="28"/>
  <c r="AQ80" i="28"/>
  <c r="AQ81" i="28"/>
  <c r="AQ82" i="28"/>
  <c r="AQ83" i="28"/>
  <c r="AQ84" i="28"/>
  <c r="AQ88" i="28"/>
  <c r="AQ92" i="28"/>
  <c r="AQ93" i="28"/>
  <c r="AQ94" i="28"/>
  <c r="AQ95" i="28"/>
  <c r="AQ96" i="28"/>
  <c r="AQ97" i="28"/>
  <c r="AQ98" i="28"/>
  <c r="AQ99" i="28"/>
  <c r="AQ100" i="28"/>
  <c r="AQ101" i="28"/>
  <c r="AQ102" i="28"/>
  <c r="AQ103" i="28"/>
  <c r="AQ104" i="28"/>
  <c r="AQ105" i="28"/>
  <c r="AQ106" i="28"/>
  <c r="AQ107" i="28"/>
  <c r="AQ108" i="28"/>
  <c r="AQ109" i="28"/>
  <c r="AQ110" i="28"/>
  <c r="AQ111" i="28"/>
  <c r="AQ112" i="28"/>
  <c r="AQ113" i="28"/>
  <c r="AQ114" i="28"/>
  <c r="AQ115" i="28"/>
  <c r="AQ116" i="28"/>
  <c r="AQ117" i="28"/>
  <c r="AQ118" i="28"/>
  <c r="AQ119" i="28"/>
  <c r="AQ120" i="28"/>
  <c r="AQ121" i="28"/>
  <c r="AQ122" i="28"/>
  <c r="AQ123" i="28"/>
  <c r="AQ124" i="28"/>
  <c r="AQ125" i="28"/>
  <c r="AQ126" i="28"/>
  <c r="AQ127" i="28"/>
  <c r="AQ128" i="28"/>
  <c r="AQ129" i="28"/>
  <c r="AQ130" i="28"/>
  <c r="AQ131" i="28"/>
  <c r="AQ132" i="28"/>
  <c r="AQ133" i="28"/>
  <c r="AQ134" i="28"/>
  <c r="AQ135" i="28"/>
  <c r="AR3" i="28"/>
  <c r="AR4" i="28"/>
  <c r="AR5" i="28"/>
  <c r="AR6" i="28"/>
  <c r="AR7" i="28"/>
  <c r="AR8" i="28"/>
  <c r="AR9" i="28"/>
  <c r="AR10" i="28"/>
  <c r="AR11" i="28"/>
  <c r="AR12" i="28"/>
  <c r="AR13" i="28"/>
  <c r="AR14" i="28"/>
  <c r="AR15" i="28"/>
  <c r="AR16" i="28"/>
  <c r="AR17" i="28"/>
  <c r="AR18" i="28"/>
  <c r="AR19" i="28"/>
  <c r="AR20" i="28"/>
  <c r="AR21" i="28"/>
  <c r="AR26" i="28"/>
  <c r="AR27" i="28"/>
  <c r="AR28" i="28"/>
  <c r="AR29" i="28"/>
  <c r="AR30" i="28"/>
  <c r="AR31" i="28"/>
  <c r="AR32" i="28"/>
  <c r="AR33" i="28"/>
  <c r="AR34" i="28"/>
  <c r="AR35" i="28"/>
  <c r="AR36" i="28"/>
  <c r="AR37" i="28"/>
  <c r="AR38" i="28"/>
  <c r="AR39" i="28"/>
  <c r="AR40" i="28"/>
  <c r="AR41" i="28"/>
  <c r="AR42" i="28"/>
  <c r="AR43" i="28"/>
  <c r="AR44" i="28"/>
  <c r="AR45" i="28"/>
  <c r="AR46" i="28"/>
  <c r="AR50" i="28"/>
  <c r="AR54" i="28"/>
  <c r="AR55" i="28"/>
  <c r="AR56" i="28"/>
  <c r="AR57" i="28"/>
  <c r="AR58" i="28"/>
  <c r="AR59" i="28"/>
  <c r="AR60" i="28"/>
  <c r="AR61" i="28"/>
  <c r="AR62" i="28"/>
  <c r="AR63" i="28"/>
  <c r="AR64" i="28"/>
  <c r="AR65" i="28"/>
  <c r="AR66" i="28"/>
  <c r="AR67" i="28"/>
  <c r="AR68" i="28"/>
  <c r="AR69" i="28"/>
  <c r="AR81" i="28"/>
  <c r="AR82" i="28"/>
  <c r="AR83" i="28"/>
  <c r="AR84" i="28"/>
  <c r="AR85" i="28"/>
  <c r="AR86" i="28"/>
  <c r="AR87" i="28"/>
  <c r="AR88" i="28"/>
  <c r="AR92" i="28"/>
  <c r="AR93" i="28"/>
  <c r="AR94" i="28"/>
  <c r="AR95" i="28"/>
  <c r="AR96" i="28"/>
  <c r="AR97" i="28"/>
  <c r="AR98" i="28"/>
  <c r="AR104" i="28"/>
  <c r="AR105" i="28"/>
  <c r="AR106" i="28"/>
  <c r="AR107" i="28"/>
  <c r="AR123" i="28"/>
  <c r="AR124" i="28"/>
  <c r="AR125" i="28"/>
  <c r="AR126" i="28"/>
  <c r="AR127" i="28"/>
  <c r="AR128" i="28"/>
  <c r="AR129" i="28"/>
  <c r="AR130" i="28"/>
  <c r="AR131" i="28"/>
  <c r="AR132" i="28"/>
  <c r="AR133" i="28"/>
  <c r="AR134" i="28"/>
  <c r="AR135" i="28"/>
  <c r="AS3" i="28"/>
  <c r="AS16" i="28"/>
  <c r="AS22" i="28"/>
  <c r="AS23" i="28"/>
  <c r="AS24" i="28"/>
  <c r="AS25" i="28"/>
  <c r="AS28" i="28"/>
  <c r="AS29" i="28"/>
  <c r="AS30" i="28"/>
  <c r="AS31" i="28"/>
  <c r="AS32" i="28"/>
  <c r="AS33" i="28"/>
  <c r="AS34" i="28"/>
  <c r="AS35" i="28"/>
  <c r="AS36" i="28"/>
  <c r="AS37" i="28"/>
  <c r="AS38" i="28"/>
  <c r="AS39" i="28"/>
  <c r="AS40" i="28"/>
  <c r="AS41" i="28"/>
  <c r="AS42" i="28"/>
  <c r="AS43" i="28"/>
  <c r="AS44" i="28"/>
  <c r="AS45" i="28"/>
  <c r="AS46" i="28"/>
  <c r="AS50" i="28"/>
  <c r="AS59" i="28"/>
  <c r="AS60" i="28"/>
  <c r="AS61" i="28"/>
  <c r="AS62" i="28"/>
  <c r="AS63" i="28"/>
  <c r="AS64" i="28"/>
  <c r="AS65" i="28"/>
  <c r="AS66" i="28"/>
  <c r="AS67" i="28"/>
  <c r="AS68" i="28"/>
  <c r="AS69" i="28"/>
  <c r="AS73" i="28"/>
  <c r="AS74" i="28"/>
  <c r="AS75" i="28"/>
  <c r="AS76" i="28"/>
  <c r="AS77" i="28"/>
  <c r="AS78" i="28"/>
  <c r="AS79" i="28"/>
  <c r="AS80" i="28"/>
  <c r="AS81" i="28"/>
  <c r="AS82" i="28"/>
  <c r="AS83" i="28"/>
  <c r="AS84" i="28"/>
  <c r="AS85" i="28"/>
  <c r="AS86" i="28"/>
  <c r="AS87" i="28"/>
  <c r="AS88" i="28"/>
  <c r="AS92" i="28"/>
  <c r="AS93" i="28"/>
  <c r="AS94" i="28"/>
  <c r="AS95" i="28"/>
  <c r="AS96" i="28"/>
  <c r="AS97" i="28"/>
  <c r="AS98" i="28"/>
  <c r="AS99" i="28"/>
  <c r="AS100" i="28"/>
  <c r="AS101" i="28"/>
  <c r="AS102" i="28"/>
  <c r="AS103" i="28"/>
  <c r="AS107" i="28"/>
  <c r="AS108" i="28"/>
  <c r="AS109" i="28"/>
  <c r="AS110" i="28"/>
  <c r="AS111" i="28"/>
  <c r="AS112" i="28"/>
  <c r="AS113" i="28"/>
  <c r="AS114" i="28"/>
  <c r="AS115" i="28"/>
  <c r="AS116" i="28"/>
  <c r="AS117" i="28"/>
  <c r="AS118" i="28"/>
  <c r="AS119" i="28"/>
  <c r="AS120" i="28"/>
  <c r="AS121" i="28"/>
  <c r="AS122" i="28"/>
  <c r="AS123" i="28"/>
  <c r="AS127" i="28"/>
  <c r="AS128" i="28"/>
  <c r="AS129" i="28"/>
  <c r="AS133" i="28"/>
  <c r="AS134" i="28"/>
  <c r="AS135" i="28"/>
  <c r="AO6" i="27"/>
  <c r="AO8" i="27"/>
  <c r="AO9" i="27"/>
  <c r="AO10" i="27"/>
  <c r="AO11" i="27"/>
  <c r="AO12" i="27"/>
  <c r="AO13" i="27"/>
  <c r="AO14" i="27"/>
  <c r="AO15" i="27"/>
  <c r="AO16" i="27"/>
  <c r="AO17" i="27"/>
  <c r="AO18" i="27"/>
  <c r="AO23" i="27"/>
  <c r="AO29" i="27"/>
  <c r="AO34" i="27"/>
  <c r="AO35" i="27"/>
  <c r="AO36" i="27"/>
  <c r="AO37" i="27"/>
  <c r="AO38" i="27"/>
  <c r="AO39" i="27"/>
  <c r="AO40" i="27"/>
  <c r="AO41" i="27"/>
  <c r="AO42" i="27"/>
  <c r="AO44" i="27"/>
  <c r="AO45" i="27"/>
  <c r="AO46" i="27"/>
  <c r="AO47" i="27"/>
  <c r="AO48" i="27"/>
  <c r="AO49" i="27"/>
  <c r="AO50" i="27"/>
  <c r="AO51" i="27"/>
  <c r="AO52" i="27"/>
  <c r="AO53" i="27"/>
  <c r="AO54" i="27"/>
  <c r="AO55" i="27"/>
  <c r="AO57" i="27"/>
  <c r="AO58" i="27"/>
  <c r="AO59" i="27"/>
  <c r="AO60" i="27"/>
  <c r="AO62" i="27"/>
  <c r="AO63" i="27"/>
  <c r="AO64" i="27"/>
  <c r="AO65" i="27"/>
  <c r="AO66" i="27"/>
  <c r="AO67" i="27"/>
  <c r="AO68" i="27"/>
  <c r="AO69" i="27"/>
  <c r="AP20" i="27"/>
  <c r="AP21" i="27"/>
  <c r="AP22" i="27"/>
  <c r="AP25" i="27"/>
  <c r="AP26" i="27"/>
  <c r="AP27" i="27"/>
  <c r="AP28" i="27"/>
  <c r="AP31" i="27"/>
  <c r="AP32" i="27"/>
  <c r="AP33" i="27"/>
  <c r="AP48" i="27"/>
  <c r="AP49" i="27"/>
  <c r="AP50" i="27"/>
  <c r="AP51" i="27"/>
  <c r="AP52" i="27"/>
  <c r="AP53" i="27"/>
  <c r="AP54" i="27"/>
  <c r="AP55" i="27"/>
  <c r="AP57" i="27"/>
  <c r="AP58" i="27"/>
  <c r="AP59" i="27"/>
  <c r="AP60" i="27"/>
  <c r="AP67" i="27"/>
  <c r="AP68" i="27"/>
  <c r="AP69" i="27"/>
  <c r="AQ6" i="27"/>
  <c r="AQ8" i="27"/>
  <c r="AQ9" i="27"/>
  <c r="AQ10" i="27"/>
  <c r="AQ11" i="27"/>
  <c r="AQ12" i="27"/>
  <c r="AQ13" i="27"/>
  <c r="AQ14" i="27"/>
  <c r="AQ15" i="27"/>
  <c r="AQ16" i="27"/>
  <c r="AQ17" i="27"/>
  <c r="AQ18" i="27"/>
  <c r="AQ20" i="27"/>
  <c r="AQ21" i="27"/>
  <c r="AQ22" i="27"/>
  <c r="AQ23" i="27"/>
  <c r="AQ25" i="27"/>
  <c r="AQ26" i="27"/>
  <c r="AQ27" i="27"/>
  <c r="AQ28" i="27"/>
  <c r="AQ29" i="27"/>
  <c r="AQ31" i="27"/>
  <c r="AQ32" i="27"/>
  <c r="AQ33" i="27"/>
  <c r="AQ34" i="27"/>
  <c r="AQ35" i="27"/>
  <c r="AQ36" i="27"/>
  <c r="AQ37" i="27"/>
  <c r="AQ38" i="27"/>
  <c r="AQ39" i="27"/>
  <c r="AQ40" i="27"/>
  <c r="AQ41" i="27"/>
  <c r="AQ42" i="27"/>
  <c r="AQ44" i="27"/>
  <c r="AQ45" i="27"/>
  <c r="AQ46" i="27"/>
  <c r="AQ47" i="27"/>
  <c r="AQ48" i="27"/>
  <c r="AQ49" i="27"/>
  <c r="AQ50" i="27"/>
  <c r="AQ51" i="27"/>
  <c r="AQ52" i="27"/>
  <c r="AQ53" i="27"/>
  <c r="AQ54" i="27"/>
  <c r="AQ55" i="27"/>
  <c r="AQ62" i="27"/>
  <c r="AQ63" i="27"/>
  <c r="AQ64" i="27"/>
  <c r="AQ65" i="27"/>
  <c r="AQ66" i="27"/>
  <c r="AQ67" i="27"/>
  <c r="AQ68" i="27"/>
  <c r="AQ69" i="27"/>
  <c r="AR6" i="27"/>
  <c r="AR8" i="27"/>
  <c r="AR9" i="27"/>
  <c r="AR10" i="27"/>
  <c r="AR11" i="27"/>
  <c r="AR12" i="27"/>
  <c r="AR13" i="27"/>
  <c r="AR14" i="27"/>
  <c r="AR15" i="27"/>
  <c r="AR16" i="27"/>
  <c r="AR17" i="27"/>
  <c r="AR18" i="27"/>
  <c r="AR20" i="27"/>
  <c r="AR21" i="27"/>
  <c r="AR22" i="27"/>
  <c r="AR23" i="27"/>
  <c r="AR25" i="27"/>
  <c r="AR26" i="27"/>
  <c r="AR27" i="27"/>
  <c r="AR28" i="27"/>
  <c r="AR29" i="27"/>
  <c r="AR31" i="27"/>
  <c r="AR32" i="27"/>
  <c r="AR33" i="27"/>
  <c r="AR34" i="27"/>
  <c r="AR42" i="27"/>
  <c r="AR44" i="27"/>
  <c r="AR45" i="27"/>
  <c r="AR46" i="27"/>
  <c r="AR47" i="27"/>
  <c r="AR48" i="27"/>
  <c r="AR49" i="27"/>
  <c r="AR50" i="27"/>
  <c r="AR51" i="27"/>
  <c r="AR52" i="27"/>
  <c r="AR53" i="27"/>
  <c r="AR54" i="27"/>
  <c r="AR55" i="27"/>
  <c r="AR57" i="27"/>
  <c r="AR58" i="27"/>
  <c r="AR59" i="27"/>
  <c r="AR60" i="27"/>
  <c r="AR62" i="27"/>
  <c r="AR63" i="27"/>
  <c r="AR64" i="27"/>
  <c r="AR65" i="27"/>
  <c r="AR66" i="27"/>
  <c r="AR67" i="27"/>
  <c r="AR68" i="27"/>
  <c r="AR69" i="27"/>
  <c r="AS8" i="27"/>
  <c r="AS9" i="27"/>
  <c r="AS10" i="27"/>
  <c r="AS11" i="27"/>
  <c r="AS12" i="27"/>
  <c r="AS13" i="27"/>
  <c r="AS14" i="27"/>
  <c r="AS15" i="27"/>
  <c r="AS16" i="27"/>
  <c r="AS17" i="27"/>
  <c r="AS18" i="27"/>
  <c r="AS20" i="27"/>
  <c r="AS21" i="27"/>
  <c r="AS22" i="27"/>
  <c r="AS23" i="27"/>
  <c r="AS25" i="27"/>
  <c r="AS26" i="27"/>
  <c r="AS27" i="27"/>
  <c r="AS28" i="27"/>
  <c r="AS29" i="27"/>
  <c r="AS31" i="27"/>
  <c r="AS32" i="27"/>
  <c r="AS33" i="27"/>
  <c r="AS34" i="27"/>
  <c r="AS35" i="27"/>
  <c r="AS36" i="27"/>
  <c r="AS37" i="27"/>
  <c r="AS38" i="27"/>
  <c r="AS39" i="27"/>
  <c r="AS40" i="27"/>
  <c r="AS41" i="27"/>
  <c r="AS42" i="27"/>
  <c r="AS57" i="27"/>
  <c r="AS58" i="27"/>
  <c r="AS62" i="27"/>
  <c r="AS63" i="27"/>
  <c r="AS64" i="27"/>
  <c r="AS65" i="27"/>
  <c r="AS66" i="27"/>
  <c r="AS67" i="27"/>
  <c r="AS68" i="27"/>
  <c r="AS69" i="27"/>
  <c r="AP9" i="26"/>
  <c r="AQ9" i="26"/>
  <c r="AR9" i="26"/>
  <c r="AP13" i="26"/>
  <c r="AQ13" i="26"/>
  <c r="AR13" i="26"/>
  <c r="AP14" i="26"/>
  <c r="AQ14" i="26"/>
  <c r="AR14" i="26"/>
  <c r="AP15" i="26"/>
  <c r="AQ15" i="26"/>
  <c r="AR15" i="26"/>
  <c r="AP16" i="26"/>
  <c r="AQ16" i="26"/>
  <c r="AR16" i="26"/>
  <c r="AP17" i="26"/>
  <c r="AQ17" i="26"/>
  <c r="AR17" i="26"/>
  <c r="AQ18" i="26"/>
  <c r="AR18" i="26"/>
  <c r="AS18" i="26"/>
  <c r="AP19" i="26"/>
  <c r="AQ19" i="26"/>
  <c r="AR19" i="26"/>
  <c r="AQ20" i="26"/>
  <c r="AR20" i="26"/>
  <c r="AS20" i="26"/>
  <c r="AQ21" i="26"/>
  <c r="AR21" i="26"/>
  <c r="AS21" i="26"/>
  <c r="AQ22" i="26"/>
  <c r="AR22" i="26"/>
  <c r="AS22" i="26"/>
  <c r="AQ23" i="26"/>
  <c r="AR23" i="26"/>
  <c r="AS23" i="26"/>
  <c r="AQ24" i="26"/>
  <c r="AR24" i="26"/>
  <c r="AS24" i="26"/>
  <c r="AQ25" i="26"/>
  <c r="AR25" i="26"/>
  <c r="AS25" i="26"/>
  <c r="AP29" i="26"/>
  <c r="AQ29" i="26"/>
  <c r="AR29" i="26"/>
  <c r="AP30" i="26"/>
  <c r="AQ30" i="26"/>
  <c r="AR30" i="26"/>
  <c r="AP31" i="26"/>
  <c r="AQ31" i="26"/>
  <c r="AR31" i="26"/>
  <c r="AS31" i="26"/>
  <c r="AP32" i="26"/>
  <c r="AQ32" i="26"/>
  <c r="AR32" i="26"/>
  <c r="AP33" i="26"/>
  <c r="AQ33" i="26"/>
  <c r="AR33" i="26"/>
  <c r="AP34" i="26"/>
  <c r="AQ34" i="26"/>
  <c r="AR34" i="26"/>
  <c r="AP35" i="26"/>
  <c r="AQ35" i="26"/>
  <c r="AR35" i="26"/>
  <c r="AP36" i="26"/>
  <c r="AQ36" i="26"/>
  <c r="AR36" i="26"/>
  <c r="AQ39" i="26"/>
  <c r="AR39" i="26"/>
  <c r="AQ44" i="26"/>
  <c r="AR44" i="26"/>
  <c r="AP48" i="26"/>
  <c r="AQ48" i="26"/>
  <c r="AR48" i="26"/>
  <c r="AS48" i="26"/>
  <c r="AP49" i="26"/>
  <c r="AQ49" i="26"/>
  <c r="AP50" i="26"/>
  <c r="AQ50" i="26"/>
  <c r="AQ51" i="26"/>
  <c r="AR51" i="26"/>
  <c r="AQ52" i="26"/>
  <c r="AR52" i="26"/>
  <c r="AS52" i="26"/>
  <c r="AQ53" i="26"/>
  <c r="AR53" i="26"/>
  <c r="AS53" i="26"/>
  <c r="AQ54" i="26"/>
  <c r="AR54" i="26"/>
  <c r="AS54" i="26"/>
  <c r="AQ55" i="26"/>
  <c r="AR55" i="26"/>
  <c r="AS55" i="26"/>
  <c r="AQ56" i="26"/>
  <c r="AR56" i="26"/>
  <c r="AS56" i="26"/>
  <c r="AQ57" i="26"/>
  <c r="AR57" i="26"/>
  <c r="AS57" i="26"/>
  <c r="AQ58" i="26"/>
  <c r="AR58" i="26"/>
  <c r="AS58" i="26"/>
  <c r="AQ59" i="26"/>
  <c r="AR59" i="26"/>
  <c r="AS59" i="26"/>
  <c r="AQ60" i="26"/>
  <c r="AR60" i="26"/>
  <c r="AS60" i="26"/>
  <c r="AQ61" i="26"/>
  <c r="AR61" i="26"/>
  <c r="AS61" i="26"/>
  <c r="AQ62" i="26"/>
  <c r="AR62" i="26"/>
  <c r="AS62" i="26"/>
  <c r="AQ63" i="26"/>
  <c r="AR63" i="26"/>
  <c r="AS63" i="26"/>
  <c r="AP64" i="26"/>
  <c r="AQ64" i="26"/>
  <c r="AR64" i="26"/>
  <c r="AS64" i="26"/>
  <c r="AP78" i="26"/>
  <c r="AQ78" i="26"/>
  <c r="AR78" i="26"/>
  <c r="AS78" i="26"/>
  <c r="AP79" i="26"/>
  <c r="AQ79" i="26"/>
  <c r="AR79" i="26"/>
  <c r="AS79" i="26"/>
  <c r="AP94" i="26"/>
  <c r="AQ94" i="26"/>
  <c r="AR94" i="26"/>
  <c r="AS94" i="26"/>
  <c r="AP95" i="26"/>
  <c r="AQ95" i="26"/>
  <c r="AR95" i="26"/>
  <c r="AS95" i="26"/>
  <c r="AP96" i="26"/>
  <c r="AQ96" i="26"/>
  <c r="AR96" i="26"/>
  <c r="AS96" i="26"/>
  <c r="AQ97" i="26"/>
  <c r="AR97" i="26"/>
  <c r="AS97" i="26"/>
  <c r="AQ98" i="26"/>
  <c r="AR98" i="26"/>
  <c r="AS98" i="26"/>
  <c r="AQ99" i="26"/>
  <c r="AR99" i="26"/>
  <c r="AS99" i="26"/>
  <c r="AQ100" i="26"/>
  <c r="AR100" i="26"/>
  <c r="AS100" i="26"/>
  <c r="AQ101" i="26"/>
  <c r="AR101" i="26"/>
  <c r="AS101" i="26"/>
  <c r="AQ102" i="26"/>
  <c r="AR102" i="26"/>
  <c r="AS102" i="26"/>
  <c r="AQ103" i="26"/>
  <c r="AR103" i="26"/>
  <c r="AS103" i="26"/>
  <c r="AQ104" i="26"/>
  <c r="AR104" i="26"/>
  <c r="AS104" i="26"/>
  <c r="AQ105" i="26"/>
  <c r="AR105" i="26"/>
  <c r="AS105" i="26"/>
  <c r="AQ106" i="26"/>
  <c r="AR106" i="26"/>
  <c r="AS106" i="26"/>
  <c r="AQ107" i="26"/>
  <c r="AR107" i="26"/>
  <c r="AS107" i="26"/>
  <c r="AP108" i="26"/>
  <c r="AQ108" i="26"/>
  <c r="AR108" i="26"/>
  <c r="AS108" i="26"/>
  <c r="AP109" i="26"/>
  <c r="AQ109" i="26"/>
  <c r="AR109" i="26"/>
  <c r="AS109" i="26"/>
  <c r="AP110" i="26"/>
  <c r="AQ110" i="26"/>
  <c r="AR110" i="26"/>
  <c r="AS110" i="26"/>
  <c r="AQ111" i="26"/>
  <c r="AR111" i="26"/>
  <c r="AS111" i="26"/>
  <c r="AQ112" i="26"/>
  <c r="AR112" i="26"/>
  <c r="AS112" i="26"/>
  <c r="AR113" i="26"/>
  <c r="AS113" i="26"/>
  <c r="AR114" i="26"/>
  <c r="AS114" i="26"/>
  <c r="AR115" i="26"/>
  <c r="AS115" i="26"/>
  <c r="AR116" i="26"/>
  <c r="AS116" i="26"/>
  <c r="AR117" i="26"/>
  <c r="AS117" i="26"/>
  <c r="AR118" i="26"/>
  <c r="AS118" i="26"/>
  <c r="AR119" i="26"/>
  <c r="AS119" i="26"/>
  <c r="AR120" i="26"/>
  <c r="AS120" i="26"/>
  <c r="AR121" i="26"/>
  <c r="AS121" i="26"/>
  <c r="AR122" i="26"/>
  <c r="AS122" i="26"/>
  <c r="AR123" i="26"/>
  <c r="AS123" i="26"/>
  <c r="AP124" i="26"/>
  <c r="AQ124" i="26"/>
  <c r="AR124" i="26"/>
  <c r="AS124" i="26"/>
  <c r="AP125" i="26"/>
  <c r="AQ125" i="26"/>
  <c r="AR125" i="26"/>
  <c r="AS125" i="26"/>
  <c r="AQ126" i="26"/>
  <c r="AR126" i="26"/>
  <c r="AS126" i="26"/>
  <c r="AQ127" i="26"/>
  <c r="AR127" i="26"/>
  <c r="AS127" i="26"/>
  <c r="AQ128" i="26"/>
  <c r="AR128" i="26"/>
  <c r="AS128" i="26"/>
  <c r="AP129" i="26"/>
  <c r="AQ129" i="26"/>
  <c r="AR129" i="26"/>
  <c r="AS129" i="26"/>
  <c r="AQ130" i="26"/>
  <c r="AS130" i="26"/>
  <c r="AQ131" i="26"/>
  <c r="AS131" i="26"/>
  <c r="AQ132" i="26"/>
  <c r="AR132" i="26"/>
  <c r="AQ133" i="26"/>
  <c r="AR133" i="26"/>
  <c r="AQ134" i="26"/>
  <c r="AR134" i="26"/>
  <c r="AQ135" i="26"/>
  <c r="AR135" i="26"/>
  <c r="AQ136" i="26"/>
  <c r="AR136" i="26"/>
  <c r="AQ137" i="26"/>
  <c r="AR137" i="26"/>
  <c r="AQ138" i="26"/>
  <c r="AR138" i="26"/>
  <c r="AQ139" i="26"/>
  <c r="AR139" i="26"/>
  <c r="AQ140" i="26"/>
  <c r="AR140" i="26"/>
  <c r="AQ141" i="26"/>
  <c r="AR141" i="26"/>
  <c r="AQ142" i="26"/>
  <c r="AR142" i="26"/>
  <c r="AQ143" i="26"/>
  <c r="AR143" i="26"/>
  <c r="AQ144" i="26"/>
  <c r="AR144" i="26"/>
  <c r="AQ145" i="26"/>
  <c r="AR145" i="26"/>
  <c r="AQ146" i="26"/>
  <c r="AR146" i="26"/>
  <c r="AP147" i="26"/>
  <c r="AQ147" i="26"/>
  <c r="AR147" i="26"/>
  <c r="AP148" i="26"/>
  <c r="AQ148" i="26"/>
  <c r="AR148" i="26"/>
  <c r="AS148" i="26"/>
  <c r="AP149" i="26"/>
  <c r="AQ149" i="26"/>
  <c r="AS149" i="26"/>
  <c r="AP150" i="26"/>
  <c r="AQ150" i="26"/>
  <c r="AS150" i="26"/>
  <c r="AP151" i="26"/>
  <c r="AQ151" i="26"/>
  <c r="AS151" i="26"/>
  <c r="AP152" i="26"/>
  <c r="AQ152" i="26"/>
  <c r="AS152" i="26"/>
  <c r="AP153" i="26"/>
  <c r="AQ153" i="26"/>
  <c r="AS153" i="26"/>
  <c r="AP154" i="26"/>
  <c r="AQ154" i="26"/>
  <c r="AS154" i="26"/>
  <c r="AP155" i="26"/>
  <c r="AR155" i="26"/>
  <c r="AS155" i="26"/>
  <c r="AP156" i="26"/>
  <c r="AR156" i="26"/>
  <c r="AS156" i="26"/>
  <c r="AP157" i="26"/>
  <c r="AR157" i="26"/>
  <c r="AS157" i="26"/>
  <c r="AP158" i="26"/>
  <c r="AR158" i="26"/>
  <c r="AS158" i="26"/>
  <c r="AP159" i="26"/>
  <c r="AQ159" i="26"/>
  <c r="AR159" i="26"/>
  <c r="AS159" i="26"/>
  <c r="AP160" i="26"/>
  <c r="AQ160" i="26"/>
  <c r="AR160" i="26"/>
  <c r="AP161" i="26"/>
  <c r="AQ161" i="26"/>
  <c r="AR161" i="26"/>
  <c r="AP162" i="26"/>
  <c r="AQ162" i="26"/>
  <c r="AR162" i="26"/>
  <c r="AP163" i="26"/>
  <c r="AQ163" i="26"/>
  <c r="AR163" i="26"/>
  <c r="AP164" i="26"/>
  <c r="AQ164" i="26"/>
  <c r="AR164" i="26"/>
  <c r="AP165" i="26"/>
  <c r="AQ165" i="26"/>
  <c r="AP166" i="26"/>
  <c r="AQ166" i="26"/>
  <c r="AR166" i="26"/>
  <c r="AQ167" i="26"/>
  <c r="AR167" i="26"/>
  <c r="AS167" i="26"/>
  <c r="AQ168" i="26"/>
  <c r="AR168" i="26"/>
  <c r="AS168" i="26"/>
  <c r="AQ169" i="26"/>
  <c r="AR169" i="26"/>
  <c r="AS169" i="26"/>
  <c r="AQ170" i="26"/>
  <c r="AR170" i="26"/>
  <c r="AS170" i="26"/>
  <c r="AR4" i="26"/>
  <c r="AQ4" i="26"/>
  <c r="AP4" i="26"/>
  <c r="AS174" i="26"/>
  <c r="AR174" i="26"/>
  <c r="AQ174" i="26"/>
  <c r="AP174" i="26"/>
  <c r="G50" i="26"/>
  <c r="I50" i="26"/>
  <c r="K50" i="26"/>
  <c r="L50" i="26" s="1"/>
  <c r="M50" i="26"/>
  <c r="N50" i="26"/>
  <c r="R50" i="26"/>
  <c r="T50" i="26"/>
  <c r="AM50" i="26"/>
  <c r="AR50" i="26" s="1"/>
  <c r="G51" i="26"/>
  <c r="I51" i="26"/>
  <c r="K51" i="26"/>
  <c r="L51" i="26" s="1"/>
  <c r="M51" i="26"/>
  <c r="N51" i="26"/>
  <c r="R51" i="26"/>
  <c r="T51" i="26"/>
  <c r="AM51" i="26"/>
  <c r="AP51" i="26" s="1"/>
  <c r="G52" i="26"/>
  <c r="I52" i="26"/>
  <c r="K52" i="26"/>
  <c r="L52" i="26" s="1"/>
  <c r="M52" i="26"/>
  <c r="N52" i="26"/>
  <c r="R52" i="26"/>
  <c r="T52" i="26"/>
  <c r="AM52" i="26"/>
  <c r="AP52" i="26" s="1"/>
  <c r="G26" i="28"/>
  <c r="I26" i="28"/>
  <c r="K26" i="28"/>
  <c r="L26" i="28" s="1"/>
  <c r="M26" i="28"/>
  <c r="N26" i="28"/>
  <c r="R26" i="28"/>
  <c r="T26" i="28"/>
  <c r="AM26" i="28"/>
  <c r="AS26" i="28" s="1"/>
  <c r="G27" i="28"/>
  <c r="I27" i="28"/>
  <c r="K27" i="28"/>
  <c r="L27" i="28" s="1"/>
  <c r="M27" i="28"/>
  <c r="N27" i="28"/>
  <c r="R27" i="28"/>
  <c r="T27" i="28"/>
  <c r="AM27" i="28"/>
  <c r="AS27" i="28" s="1"/>
  <c r="AT51" i="26" l="1"/>
  <c r="AG51" i="26"/>
  <c r="AL51" i="26" s="1"/>
  <c r="P26" i="28"/>
  <c r="AG26" i="28"/>
  <c r="AL26" i="28" s="1"/>
  <c r="AT27" i="28"/>
  <c r="AG27" i="28"/>
  <c r="AL27" i="28" s="1"/>
  <c r="AT52" i="26"/>
  <c r="AG52" i="26"/>
  <c r="AI52" i="26" s="1"/>
  <c r="P50" i="26"/>
  <c r="AG50" i="26"/>
  <c r="AL50" i="26" s="1"/>
  <c r="AQ45" i="31"/>
  <c r="AR45" i="31"/>
  <c r="AS45" i="31"/>
  <c r="AS51" i="26"/>
  <c r="AS50" i="26"/>
  <c r="P27" i="28"/>
  <c r="P51" i="26"/>
  <c r="P52" i="26"/>
  <c r="AT50" i="26"/>
  <c r="AT26" i="28"/>
  <c r="L8" i="31" l="1"/>
  <c r="L9" i="31"/>
  <c r="L10" i="31"/>
  <c r="L11" i="31"/>
  <c r="L12" i="31"/>
  <c r="L20" i="31"/>
  <c r="L21" i="31"/>
  <c r="M4" i="31"/>
  <c r="M5" i="31"/>
  <c r="M6" i="31"/>
  <c r="M7" i="31"/>
  <c r="M14" i="31"/>
  <c r="M15" i="31"/>
  <c r="M19" i="31"/>
  <c r="M23" i="31"/>
  <c r="M24" i="31"/>
  <c r="M26" i="31"/>
  <c r="M27" i="31"/>
  <c r="M28" i="31"/>
  <c r="M29" i="31"/>
  <c r="M30" i="31"/>
  <c r="M31" i="31"/>
  <c r="M33" i="31"/>
  <c r="M34" i="31"/>
  <c r="M35" i="31"/>
  <c r="M36" i="31"/>
  <c r="M37" i="31"/>
  <c r="M38" i="31"/>
  <c r="M39" i="31"/>
  <c r="M40" i="31"/>
  <c r="M41" i="31"/>
  <c r="M42" i="31"/>
  <c r="M43" i="31"/>
  <c r="N4" i="31"/>
  <c r="N5" i="31"/>
  <c r="N6" i="31"/>
  <c r="N7" i="31"/>
  <c r="N8" i="31"/>
  <c r="N9" i="31"/>
  <c r="N10" i="31"/>
  <c r="N11" i="31"/>
  <c r="N12" i="31"/>
  <c r="N14" i="31"/>
  <c r="N15" i="31"/>
  <c r="N16" i="31"/>
  <c r="N17" i="31"/>
  <c r="N18" i="31"/>
  <c r="N19" i="31"/>
  <c r="N20" i="31"/>
  <c r="N21" i="31"/>
  <c r="N23" i="31"/>
  <c r="N24" i="31"/>
  <c r="N25" i="31"/>
  <c r="N26" i="31"/>
  <c r="N27" i="31"/>
  <c r="N28" i="31"/>
  <c r="N32" i="31"/>
  <c r="N33" i="31"/>
  <c r="N34" i="31"/>
  <c r="N35" i="31"/>
  <c r="N36" i="31"/>
  <c r="N37" i="31"/>
  <c r="N38" i="31"/>
  <c r="N39" i="31"/>
  <c r="N40" i="31"/>
  <c r="N41" i="31"/>
  <c r="N42" i="31"/>
  <c r="N43" i="31"/>
  <c r="M170" i="26"/>
  <c r="L170" i="26"/>
  <c r="M169" i="26"/>
  <c r="L169" i="26"/>
  <c r="M168" i="26"/>
  <c r="L168" i="26"/>
  <c r="M167" i="26"/>
  <c r="L167" i="26"/>
  <c r="L166" i="26"/>
  <c r="N165" i="26"/>
  <c r="L165" i="26"/>
  <c r="L164" i="26"/>
  <c r="L163" i="26"/>
  <c r="L162" i="26"/>
  <c r="L161" i="26"/>
  <c r="L160" i="26"/>
  <c r="N158" i="26"/>
  <c r="L158" i="26"/>
  <c r="N157" i="26"/>
  <c r="L157" i="26"/>
  <c r="N156" i="26"/>
  <c r="L156" i="26"/>
  <c r="N155" i="26"/>
  <c r="L155" i="26"/>
  <c r="N154" i="26"/>
  <c r="L154" i="26"/>
  <c r="N153" i="26"/>
  <c r="L153" i="26"/>
  <c r="N152" i="26"/>
  <c r="L152" i="26"/>
  <c r="N151" i="26"/>
  <c r="L151" i="26"/>
  <c r="N150" i="26"/>
  <c r="L150" i="26"/>
  <c r="N149" i="26"/>
  <c r="L149" i="26"/>
  <c r="N147" i="26"/>
  <c r="L147" i="26"/>
  <c r="N146" i="26"/>
  <c r="M146" i="26"/>
  <c r="N145" i="26"/>
  <c r="M145" i="26"/>
  <c r="N144" i="26"/>
  <c r="M144" i="26"/>
  <c r="N143" i="26"/>
  <c r="M143" i="26"/>
  <c r="N142" i="26"/>
  <c r="M142" i="26"/>
  <c r="N141" i="26"/>
  <c r="M141" i="26"/>
  <c r="N140" i="26"/>
  <c r="M140" i="26"/>
  <c r="N139" i="26"/>
  <c r="M139" i="26"/>
  <c r="N138" i="26"/>
  <c r="M138" i="26"/>
  <c r="N137" i="26"/>
  <c r="M137" i="26"/>
  <c r="N136" i="26"/>
  <c r="M136" i="26"/>
  <c r="N135" i="26"/>
  <c r="M135" i="26"/>
  <c r="N134" i="26"/>
  <c r="M134" i="26"/>
  <c r="N133" i="26"/>
  <c r="M133" i="26"/>
  <c r="N132" i="26"/>
  <c r="M132" i="26"/>
  <c r="M131" i="26"/>
  <c r="N130" i="26"/>
  <c r="M130" i="26"/>
  <c r="M128" i="26"/>
  <c r="N127" i="26"/>
  <c r="M127" i="26"/>
  <c r="N126" i="26"/>
  <c r="M126" i="26"/>
  <c r="N125" i="26"/>
  <c r="M125" i="26"/>
  <c r="N124" i="26"/>
  <c r="M124" i="26"/>
  <c r="N123" i="26"/>
  <c r="M123" i="26"/>
  <c r="N122" i="26"/>
  <c r="M122" i="26"/>
  <c r="N121" i="26"/>
  <c r="M121" i="26"/>
  <c r="N120" i="26"/>
  <c r="M120" i="26"/>
  <c r="N119" i="26"/>
  <c r="M119" i="26"/>
  <c r="N118" i="26"/>
  <c r="M118" i="26"/>
  <c r="N117" i="26"/>
  <c r="M117" i="26"/>
  <c r="N116" i="26"/>
  <c r="M116" i="26"/>
  <c r="N115" i="26"/>
  <c r="M115" i="26"/>
  <c r="N114" i="26"/>
  <c r="M114" i="26"/>
  <c r="N113" i="26"/>
  <c r="M113" i="26"/>
  <c r="M112" i="26"/>
  <c r="N111" i="26"/>
  <c r="M111" i="26"/>
  <c r="N109" i="26"/>
  <c r="M109" i="26"/>
  <c r="N108" i="26"/>
  <c r="M108" i="26"/>
  <c r="N107" i="26"/>
  <c r="M107" i="26"/>
  <c r="N106" i="26"/>
  <c r="M106" i="26"/>
  <c r="N105" i="26"/>
  <c r="M105" i="26"/>
  <c r="N104" i="26"/>
  <c r="M104" i="26"/>
  <c r="N103" i="26"/>
  <c r="M103" i="26"/>
  <c r="N102" i="26"/>
  <c r="M102" i="26"/>
  <c r="N101" i="26"/>
  <c r="M101" i="26"/>
  <c r="N100" i="26"/>
  <c r="M100" i="26"/>
  <c r="N99" i="26"/>
  <c r="M99" i="26"/>
  <c r="N98" i="26"/>
  <c r="M98" i="26"/>
  <c r="N97" i="26"/>
  <c r="M97" i="26"/>
  <c r="M95" i="26"/>
  <c r="M94" i="26"/>
  <c r="M79" i="26"/>
  <c r="M78" i="26"/>
  <c r="M54" i="26"/>
  <c r="M53" i="26"/>
  <c r="M49" i="26"/>
  <c r="N44" i="26"/>
  <c r="L44" i="26"/>
  <c r="N39" i="26"/>
  <c r="L39" i="26"/>
  <c r="M36" i="26"/>
  <c r="L36" i="26"/>
  <c r="M35" i="26"/>
  <c r="L35" i="26"/>
  <c r="M34" i="26"/>
  <c r="L34" i="26"/>
  <c r="M33" i="26"/>
  <c r="L33" i="26"/>
  <c r="M32" i="26"/>
  <c r="L32" i="26"/>
  <c r="L9" i="26"/>
  <c r="N9" i="26"/>
  <c r="L13" i="26"/>
  <c r="N13" i="26"/>
  <c r="L14" i="26"/>
  <c r="N14" i="26"/>
  <c r="L15" i="26"/>
  <c r="N15" i="26"/>
  <c r="L16" i="26"/>
  <c r="N16" i="26"/>
  <c r="L17" i="26"/>
  <c r="N17" i="26"/>
  <c r="L18" i="26"/>
  <c r="N18" i="26"/>
  <c r="M19" i="26"/>
  <c r="N19" i="26"/>
  <c r="L20" i="26"/>
  <c r="N20" i="26"/>
  <c r="L21" i="26"/>
  <c r="N21" i="26"/>
  <c r="L22" i="26"/>
  <c r="N22" i="26"/>
  <c r="L23" i="26"/>
  <c r="N23" i="26"/>
  <c r="L24" i="26"/>
  <c r="N24" i="26"/>
  <c r="L25" i="26"/>
  <c r="N25" i="26"/>
  <c r="L29" i="26"/>
  <c r="N29" i="26"/>
  <c r="L30" i="26"/>
  <c r="N30" i="26"/>
  <c r="L4" i="26"/>
  <c r="L171" i="26"/>
  <c r="L172" i="26"/>
  <c r="L173" i="26"/>
  <c r="L174" i="26"/>
  <c r="M171" i="26"/>
  <c r="M172" i="26"/>
  <c r="M173" i="26"/>
  <c r="M174" i="26"/>
  <c r="N4" i="26"/>
  <c r="N171" i="26"/>
  <c r="N172" i="26"/>
  <c r="N173" i="26"/>
  <c r="N174" i="26"/>
  <c r="AU176" i="26"/>
  <c r="AW45" i="31" l="1"/>
  <c r="G5" i="32" s="1"/>
  <c r="AV45" i="31"/>
  <c r="G4" i="32" s="1"/>
  <c r="AU45" i="31"/>
  <c r="G3" i="32" s="1"/>
  <c r="AM43" i="31"/>
  <c r="AP43" i="31" s="1"/>
  <c r="T43" i="31"/>
  <c r="R43" i="31"/>
  <c r="P43" i="31"/>
  <c r="I43" i="31"/>
  <c r="G43" i="31"/>
  <c r="AM42" i="31"/>
  <c r="AP42" i="31" s="1"/>
  <c r="T42" i="31"/>
  <c r="R42" i="31"/>
  <c r="P42" i="31"/>
  <c r="I42" i="31"/>
  <c r="G42" i="31"/>
  <c r="AM41" i="31"/>
  <c r="AP41" i="31" s="1"/>
  <c r="T41" i="31"/>
  <c r="R41" i="31"/>
  <c r="P41" i="31"/>
  <c r="I41" i="31"/>
  <c r="G41" i="31"/>
  <c r="AM40" i="31"/>
  <c r="AP40" i="31" s="1"/>
  <c r="T40" i="31"/>
  <c r="R40" i="31"/>
  <c r="P40" i="31"/>
  <c r="I40" i="31"/>
  <c r="G40" i="31"/>
  <c r="AM39" i="31"/>
  <c r="AP39" i="31" s="1"/>
  <c r="T39" i="31"/>
  <c r="R39" i="31"/>
  <c r="P39" i="31"/>
  <c r="I39" i="31"/>
  <c r="G39" i="31"/>
  <c r="AM38" i="31"/>
  <c r="AP38" i="31" s="1"/>
  <c r="T38" i="31"/>
  <c r="R38" i="31"/>
  <c r="P38" i="31"/>
  <c r="I38" i="31"/>
  <c r="G38" i="31"/>
  <c r="AT37" i="31"/>
  <c r="AM37" i="31"/>
  <c r="AP37" i="31" s="1"/>
  <c r="T37" i="31"/>
  <c r="R37" i="31"/>
  <c r="P37" i="31"/>
  <c r="K37" i="31"/>
  <c r="L37" i="31" s="1"/>
  <c r="I37" i="31"/>
  <c r="AT36" i="31"/>
  <c r="AM36" i="31"/>
  <c r="AP36" i="31" s="1"/>
  <c r="T36" i="31"/>
  <c r="R36" i="31"/>
  <c r="P36" i="31"/>
  <c r="K36" i="31"/>
  <c r="L36" i="31" s="1"/>
  <c r="I36" i="31"/>
  <c r="AM35" i="31"/>
  <c r="AP35" i="31" s="1"/>
  <c r="T35" i="31"/>
  <c r="R35" i="31"/>
  <c r="P35" i="31"/>
  <c r="I35" i="31"/>
  <c r="G35" i="31"/>
  <c r="AM34" i="31"/>
  <c r="AP34" i="31" s="1"/>
  <c r="T34" i="31"/>
  <c r="R34" i="31"/>
  <c r="P34" i="31"/>
  <c r="I34" i="31"/>
  <c r="G34" i="31"/>
  <c r="AT33" i="31"/>
  <c r="AM33" i="31"/>
  <c r="AP33" i="31" s="1"/>
  <c r="T33" i="31"/>
  <c r="R33" i="31"/>
  <c r="P33" i="31"/>
  <c r="K33" i="31"/>
  <c r="L33" i="31" s="1"/>
  <c r="I33" i="31"/>
  <c r="AM32" i="31"/>
  <c r="AP32" i="31" s="1"/>
  <c r="T32" i="31"/>
  <c r="R32" i="31"/>
  <c r="P32" i="31"/>
  <c r="I32" i="31"/>
  <c r="G32" i="31"/>
  <c r="AM31" i="31"/>
  <c r="AP31" i="31" s="1"/>
  <c r="T31" i="31"/>
  <c r="R31" i="31"/>
  <c r="P31" i="31"/>
  <c r="I31" i="31"/>
  <c r="G31" i="31"/>
  <c r="AM30" i="31"/>
  <c r="AP30" i="31" s="1"/>
  <c r="T30" i="31"/>
  <c r="R30" i="31"/>
  <c r="P30" i="31"/>
  <c r="I30" i="31"/>
  <c r="G30" i="31"/>
  <c r="AM29" i="31"/>
  <c r="AP29" i="31" s="1"/>
  <c r="T29" i="31"/>
  <c r="R29" i="31"/>
  <c r="P29" i="31"/>
  <c r="I29" i="31"/>
  <c r="G29" i="31"/>
  <c r="AM28" i="31"/>
  <c r="AP28" i="31" s="1"/>
  <c r="T28" i="31"/>
  <c r="R28" i="31"/>
  <c r="P28" i="31"/>
  <c r="I28" i="31"/>
  <c r="G28" i="31"/>
  <c r="AM27" i="31"/>
  <c r="AP27" i="31" s="1"/>
  <c r="T27" i="31"/>
  <c r="R27" i="31"/>
  <c r="P27" i="31"/>
  <c r="I27" i="31"/>
  <c r="G27" i="31"/>
  <c r="AM26" i="31"/>
  <c r="AP26" i="31" s="1"/>
  <c r="T26" i="31"/>
  <c r="R26" i="31"/>
  <c r="P26" i="31"/>
  <c r="I26" i="31"/>
  <c r="G26" i="31"/>
  <c r="AM25" i="31"/>
  <c r="AP25" i="31" s="1"/>
  <c r="T25" i="31"/>
  <c r="R25" i="31"/>
  <c r="P25" i="31"/>
  <c r="I25" i="31"/>
  <c r="G25" i="31"/>
  <c r="AM24" i="31"/>
  <c r="AP24" i="31" s="1"/>
  <c r="T24" i="31"/>
  <c r="R24" i="31"/>
  <c r="P24" i="31"/>
  <c r="I24" i="31"/>
  <c r="G24" i="31"/>
  <c r="AM23" i="31"/>
  <c r="AP23" i="31" s="1"/>
  <c r="T23" i="31"/>
  <c r="R23" i="31"/>
  <c r="P23" i="31"/>
  <c r="I23" i="31"/>
  <c r="G23" i="31"/>
  <c r="AM21" i="31"/>
  <c r="AO21" i="31" s="1"/>
  <c r="T21" i="31"/>
  <c r="R21" i="31"/>
  <c r="P21" i="31"/>
  <c r="I21" i="31"/>
  <c r="G21" i="31"/>
  <c r="AM20" i="31"/>
  <c r="AO20" i="31" s="1"/>
  <c r="T20" i="31"/>
  <c r="R20" i="31"/>
  <c r="P20" i="31"/>
  <c r="I20" i="31"/>
  <c r="G20" i="31"/>
  <c r="AM19" i="31"/>
  <c r="AO19" i="31" s="1"/>
  <c r="T19" i="31"/>
  <c r="R19" i="31"/>
  <c r="P19" i="31"/>
  <c r="I19" i="31"/>
  <c r="G19" i="31"/>
  <c r="AM18" i="31"/>
  <c r="AO18" i="31" s="1"/>
  <c r="T18" i="31"/>
  <c r="R18" i="31"/>
  <c r="P18" i="31"/>
  <c r="I18" i="31"/>
  <c r="G18" i="31"/>
  <c r="AM17" i="31"/>
  <c r="AO17" i="31" s="1"/>
  <c r="T17" i="31"/>
  <c r="R17" i="31"/>
  <c r="P17" i="31"/>
  <c r="I17" i="31"/>
  <c r="G17" i="31"/>
  <c r="AM16" i="31"/>
  <c r="AO16" i="31" s="1"/>
  <c r="T16" i="31"/>
  <c r="R16" i="31"/>
  <c r="P16" i="31"/>
  <c r="I16" i="31"/>
  <c r="G16" i="31"/>
  <c r="AM15" i="31"/>
  <c r="AO15" i="31" s="1"/>
  <c r="T15" i="31"/>
  <c r="R15" i="31"/>
  <c r="P15" i="31"/>
  <c r="I15" i="31"/>
  <c r="G15" i="31"/>
  <c r="AM14" i="31"/>
  <c r="AO14" i="31" s="1"/>
  <c r="T14" i="31"/>
  <c r="R14" i="31"/>
  <c r="P14" i="31"/>
  <c r="I14" i="31"/>
  <c r="G14" i="31"/>
  <c r="AM12" i="31"/>
  <c r="AO12" i="31" s="1"/>
  <c r="T12" i="31"/>
  <c r="P12" i="31"/>
  <c r="K12" i="31"/>
  <c r="M12" i="31" s="1"/>
  <c r="I12" i="31"/>
  <c r="G12" i="31"/>
  <c r="AM11" i="31"/>
  <c r="AO11" i="31" s="1"/>
  <c r="T11" i="31"/>
  <c r="P11" i="31"/>
  <c r="K11" i="31"/>
  <c r="M11" i="31" s="1"/>
  <c r="I11" i="31"/>
  <c r="G11" i="31"/>
  <c r="AM10" i="31"/>
  <c r="AO10" i="31" s="1"/>
  <c r="T10" i="31"/>
  <c r="P10" i="31"/>
  <c r="K10" i="31"/>
  <c r="M10" i="31" s="1"/>
  <c r="I10" i="31"/>
  <c r="G10" i="31"/>
  <c r="AM9" i="31"/>
  <c r="AO9" i="31" s="1"/>
  <c r="T9" i="31"/>
  <c r="R9" i="31"/>
  <c r="P9" i="31"/>
  <c r="I9" i="31"/>
  <c r="G9" i="31"/>
  <c r="AM8" i="31"/>
  <c r="AO8" i="31" s="1"/>
  <c r="T8" i="31"/>
  <c r="R8" i="31"/>
  <c r="P8" i="31"/>
  <c r="I8" i="31"/>
  <c r="G8" i="31"/>
  <c r="AM7" i="31"/>
  <c r="AO7" i="31" s="1"/>
  <c r="T7" i="31"/>
  <c r="R7" i="31"/>
  <c r="P7" i="31"/>
  <c r="I7" i="31"/>
  <c r="G7" i="31"/>
  <c r="AM6" i="31"/>
  <c r="AO6" i="31" s="1"/>
  <c r="T6" i="31"/>
  <c r="R6" i="31"/>
  <c r="P6" i="31"/>
  <c r="I6" i="31"/>
  <c r="G6" i="31"/>
  <c r="AM5" i="31"/>
  <c r="AO5" i="31" s="1"/>
  <c r="T5" i="31"/>
  <c r="R5" i="31"/>
  <c r="P5" i="31"/>
  <c r="I5" i="31"/>
  <c r="G5" i="31"/>
  <c r="AM4" i="31"/>
  <c r="AO4" i="31" s="1"/>
  <c r="T4" i="31"/>
  <c r="R4" i="31"/>
  <c r="P4" i="31"/>
  <c r="I4" i="31"/>
  <c r="G4" i="31"/>
  <c r="F5" i="32"/>
  <c r="F4" i="32"/>
  <c r="AA54" i="30"/>
  <c r="F3" i="32" s="1"/>
  <c r="S52" i="30"/>
  <c r="Q52" i="30"/>
  <c r="O52" i="30"/>
  <c r="M52" i="30"/>
  <c r="K52" i="30"/>
  <c r="I52" i="30"/>
  <c r="G52" i="30"/>
  <c r="Z52" i="30" s="1"/>
  <c r="S51" i="30"/>
  <c r="Q51" i="30"/>
  <c r="O51" i="30"/>
  <c r="M51" i="30"/>
  <c r="K51" i="30"/>
  <c r="I51" i="30"/>
  <c r="G51" i="30"/>
  <c r="Z51" i="30" s="1"/>
  <c r="S50" i="30"/>
  <c r="Q50" i="30"/>
  <c r="O50" i="30"/>
  <c r="M50" i="30"/>
  <c r="K50" i="30"/>
  <c r="I50" i="30"/>
  <c r="G50" i="30"/>
  <c r="Z50" i="30" s="1"/>
  <c r="S49" i="30"/>
  <c r="Q49" i="30"/>
  <c r="O49" i="30"/>
  <c r="M49" i="30"/>
  <c r="K49" i="30"/>
  <c r="I49" i="30"/>
  <c r="G49" i="30"/>
  <c r="Z49" i="30" s="1"/>
  <c r="S48" i="30"/>
  <c r="Q48" i="30"/>
  <c r="M48" i="30"/>
  <c r="K48" i="30"/>
  <c r="I48" i="30"/>
  <c r="G48" i="30"/>
  <c r="Z48" i="30" s="1"/>
  <c r="S46" i="30"/>
  <c r="Q46" i="30"/>
  <c r="M46" i="30"/>
  <c r="K46" i="30"/>
  <c r="I46" i="30"/>
  <c r="G46" i="30"/>
  <c r="Z46" i="30" s="1"/>
  <c r="V54" i="30"/>
  <c r="S44" i="30"/>
  <c r="Q44" i="30"/>
  <c r="M44" i="30"/>
  <c r="K44" i="30"/>
  <c r="I44" i="30"/>
  <c r="G44" i="30"/>
  <c r="Z44" i="30" s="1"/>
  <c r="S42" i="30"/>
  <c r="X42" i="30" s="1"/>
  <c r="Q42" i="30"/>
  <c r="K42" i="30"/>
  <c r="I42" i="30"/>
  <c r="G42" i="30"/>
  <c r="Z42" i="30" s="1"/>
  <c r="Z41" i="30"/>
  <c r="S41" i="30"/>
  <c r="Y41" i="30" s="1"/>
  <c r="Q41" i="30"/>
  <c r="O41" i="30"/>
  <c r="M41" i="30"/>
  <c r="K41" i="30"/>
  <c r="I41" i="30"/>
  <c r="Z40" i="30"/>
  <c r="S40" i="30"/>
  <c r="Y40" i="30" s="1"/>
  <c r="Q40" i="30"/>
  <c r="O40" i="30"/>
  <c r="M40" i="30"/>
  <c r="K40" i="30"/>
  <c r="I40" i="30"/>
  <c r="Z39" i="30"/>
  <c r="S39" i="30"/>
  <c r="Y39" i="30" s="1"/>
  <c r="Q39" i="30"/>
  <c r="O39" i="30"/>
  <c r="M39" i="30"/>
  <c r="K39" i="30"/>
  <c r="I39" i="30"/>
  <c r="Z38" i="30"/>
  <c r="S38" i="30"/>
  <c r="W38" i="30" s="1"/>
  <c r="Q38" i="30"/>
  <c r="O38" i="30"/>
  <c r="M38" i="30"/>
  <c r="K38" i="30"/>
  <c r="I38" i="30"/>
  <c r="Z37" i="30"/>
  <c r="S37" i="30"/>
  <c r="W37" i="30" s="1"/>
  <c r="Q37" i="30"/>
  <c r="O37" i="30"/>
  <c r="M37" i="30"/>
  <c r="K37" i="30"/>
  <c r="I37" i="30"/>
  <c r="Z36" i="30"/>
  <c r="S36" i="30"/>
  <c r="W36" i="30" s="1"/>
  <c r="Q36" i="30"/>
  <c r="O36" i="30"/>
  <c r="M36" i="30"/>
  <c r="K36" i="30"/>
  <c r="I36" i="30"/>
  <c r="Z35" i="30"/>
  <c r="S35" i="30"/>
  <c r="W35" i="30" s="1"/>
  <c r="Q35" i="30"/>
  <c r="O35" i="30"/>
  <c r="M35" i="30"/>
  <c r="K35" i="30"/>
  <c r="I35" i="30"/>
  <c r="Z34" i="30"/>
  <c r="S34" i="30"/>
  <c r="W34" i="30" s="1"/>
  <c r="Q34" i="30"/>
  <c r="O34" i="30"/>
  <c r="M34" i="30"/>
  <c r="K34" i="30"/>
  <c r="I34" i="30"/>
  <c r="Z33" i="30"/>
  <c r="S33" i="30"/>
  <c r="W33" i="30" s="1"/>
  <c r="Q33" i="30"/>
  <c r="O33" i="30"/>
  <c r="M33" i="30"/>
  <c r="K33" i="30"/>
  <c r="I33" i="30"/>
  <c r="Z32" i="30"/>
  <c r="S32" i="30"/>
  <c r="W32" i="30" s="1"/>
  <c r="Q32" i="30"/>
  <c r="O32" i="30"/>
  <c r="M32" i="30"/>
  <c r="K32" i="30"/>
  <c r="I32" i="30"/>
  <c r="Z31" i="30"/>
  <c r="S31" i="30"/>
  <c r="W31" i="30" s="1"/>
  <c r="Q31" i="30"/>
  <c r="O31" i="30"/>
  <c r="M31" i="30"/>
  <c r="K31" i="30"/>
  <c r="I31" i="30"/>
  <c r="Z30" i="30"/>
  <c r="S30" i="30"/>
  <c r="W30" i="30" s="1"/>
  <c r="Q30" i="30"/>
  <c r="O30" i="30"/>
  <c r="M30" i="30"/>
  <c r="K30" i="30"/>
  <c r="I30" i="30"/>
  <c r="S29" i="30"/>
  <c r="W29" i="30" s="1"/>
  <c r="O29" i="30"/>
  <c r="M29" i="30"/>
  <c r="K29" i="30"/>
  <c r="I29" i="30"/>
  <c r="G29" i="30"/>
  <c r="Q29" i="30" s="1"/>
  <c r="S28" i="30"/>
  <c r="W28" i="30" s="1"/>
  <c r="O28" i="30"/>
  <c r="M28" i="30"/>
  <c r="K28" i="30"/>
  <c r="I28" i="30"/>
  <c r="G28" i="30"/>
  <c r="Z28" i="30" s="1"/>
  <c r="S27" i="30"/>
  <c r="W27" i="30" s="1"/>
  <c r="O27" i="30"/>
  <c r="M27" i="30"/>
  <c r="K27" i="30"/>
  <c r="I27" i="30"/>
  <c r="G27" i="30"/>
  <c r="Z27" i="30" s="1"/>
  <c r="S26" i="30"/>
  <c r="W26" i="30" s="1"/>
  <c r="O26" i="30"/>
  <c r="M26" i="30"/>
  <c r="K26" i="30"/>
  <c r="I26" i="30"/>
  <c r="G26" i="30"/>
  <c r="Z26" i="30" s="1"/>
  <c r="S25" i="30"/>
  <c r="W25" i="30" s="1"/>
  <c r="O25" i="30"/>
  <c r="M25" i="30"/>
  <c r="K25" i="30"/>
  <c r="I25" i="30"/>
  <c r="G25" i="30"/>
  <c r="Z25" i="30" s="1"/>
  <c r="S24" i="30"/>
  <c r="W24" i="30" s="1"/>
  <c r="O24" i="30"/>
  <c r="M24" i="30"/>
  <c r="K24" i="30"/>
  <c r="I24" i="30"/>
  <c r="G24" i="30"/>
  <c r="Z24" i="30" s="1"/>
  <c r="S23" i="30"/>
  <c r="W23" i="30" s="1"/>
  <c r="O23" i="30"/>
  <c r="M23" i="30"/>
  <c r="K23" i="30"/>
  <c r="I23" i="30"/>
  <c r="G23" i="30"/>
  <c r="Z23" i="30" s="1"/>
  <c r="S22" i="30"/>
  <c r="W22" i="30" s="1"/>
  <c r="O22" i="30"/>
  <c r="M22" i="30"/>
  <c r="K22" i="30"/>
  <c r="I22" i="30"/>
  <c r="G22" i="30"/>
  <c r="Z22" i="30" s="1"/>
  <c r="S21" i="30"/>
  <c r="W21" i="30" s="1"/>
  <c r="O21" i="30"/>
  <c r="M21" i="30"/>
  <c r="K21" i="30"/>
  <c r="I21" i="30"/>
  <c r="G21" i="30"/>
  <c r="Z21" i="30" s="1"/>
  <c r="S20" i="30"/>
  <c r="W20" i="30" s="1"/>
  <c r="O20" i="30"/>
  <c r="M20" i="30"/>
  <c r="K20" i="30"/>
  <c r="I20" i="30"/>
  <c r="G20" i="30"/>
  <c r="Z20" i="30" s="1"/>
  <c r="S19" i="30"/>
  <c r="W19" i="30" s="1"/>
  <c r="O19" i="30"/>
  <c r="M19" i="30"/>
  <c r="K19" i="30"/>
  <c r="I19" i="30"/>
  <c r="G19" i="30"/>
  <c r="Z19" i="30" s="1"/>
  <c r="S18" i="30"/>
  <c r="X18" i="30" s="1"/>
  <c r="O18" i="30"/>
  <c r="M18" i="30"/>
  <c r="K18" i="30"/>
  <c r="I18" i="30"/>
  <c r="G18" i="30"/>
  <c r="Z18" i="30" s="1"/>
  <c r="S17" i="30"/>
  <c r="X17" i="30" s="1"/>
  <c r="O17" i="30"/>
  <c r="M17" i="30"/>
  <c r="K17" i="30"/>
  <c r="I17" i="30"/>
  <c r="G17" i="30"/>
  <c r="Q17" i="30" s="1"/>
  <c r="S16" i="30"/>
  <c r="X16" i="30" s="1"/>
  <c r="O16" i="30"/>
  <c r="M16" i="30"/>
  <c r="K16" i="30"/>
  <c r="I16" i="30"/>
  <c r="G16" i="30"/>
  <c r="Z16" i="30" s="1"/>
  <c r="S15" i="30"/>
  <c r="X15" i="30" s="1"/>
  <c r="O15" i="30"/>
  <c r="M15" i="30"/>
  <c r="K15" i="30"/>
  <c r="I15" i="30"/>
  <c r="G15" i="30"/>
  <c r="Z15" i="30" s="1"/>
  <c r="S14" i="30"/>
  <c r="X14" i="30" s="1"/>
  <c r="O14" i="30"/>
  <c r="M14" i="30"/>
  <c r="K14" i="30"/>
  <c r="I14" i="30"/>
  <c r="G14" i="30"/>
  <c r="Z14" i="30" s="1"/>
  <c r="S13" i="30"/>
  <c r="X13" i="30" s="1"/>
  <c r="O13" i="30"/>
  <c r="M13" i="30"/>
  <c r="K13" i="30"/>
  <c r="I13" i="30"/>
  <c r="G13" i="30"/>
  <c r="Z13" i="30" s="1"/>
  <c r="S12" i="30"/>
  <c r="X12" i="30" s="1"/>
  <c r="O12" i="30"/>
  <c r="M12" i="30"/>
  <c r="K12" i="30"/>
  <c r="I12" i="30"/>
  <c r="G12" i="30"/>
  <c r="Z12" i="30" s="1"/>
  <c r="S11" i="30"/>
  <c r="X11" i="30" s="1"/>
  <c r="O11" i="30"/>
  <c r="M11" i="30"/>
  <c r="K11" i="30"/>
  <c r="I11" i="30"/>
  <c r="G11" i="30"/>
  <c r="Z11" i="30" s="1"/>
  <c r="S10" i="30"/>
  <c r="X10" i="30" s="1"/>
  <c r="O10" i="30"/>
  <c r="M10" i="30"/>
  <c r="K10" i="30"/>
  <c r="I10" i="30"/>
  <c r="G10" i="30"/>
  <c r="Z10" i="30" s="1"/>
  <c r="S9" i="30"/>
  <c r="X9" i="30" s="1"/>
  <c r="O9" i="30"/>
  <c r="M9" i="30"/>
  <c r="K9" i="30"/>
  <c r="I9" i="30"/>
  <c r="G9" i="30"/>
  <c r="Z9" i="30" s="1"/>
  <c r="S8" i="30"/>
  <c r="X8" i="30" s="1"/>
  <c r="O8" i="30"/>
  <c r="M8" i="30"/>
  <c r="K8" i="30"/>
  <c r="I8" i="30"/>
  <c r="G8" i="30"/>
  <c r="Z8" i="30" s="1"/>
  <c r="S7" i="30"/>
  <c r="X7" i="30" s="1"/>
  <c r="O7" i="30"/>
  <c r="M7" i="30"/>
  <c r="K7" i="30"/>
  <c r="I7" i="30"/>
  <c r="G7" i="30"/>
  <c r="Z7" i="30" s="1"/>
  <c r="S6" i="30"/>
  <c r="X6" i="30" s="1"/>
  <c r="O6" i="30"/>
  <c r="M6" i="30"/>
  <c r="K6" i="30"/>
  <c r="I6" i="30"/>
  <c r="G6" i="30"/>
  <c r="Z6" i="30" s="1"/>
  <c r="S5" i="30"/>
  <c r="X5" i="30" s="1"/>
  <c r="O5" i="30"/>
  <c r="M5" i="30"/>
  <c r="K5" i="30"/>
  <c r="I5" i="30"/>
  <c r="G5" i="30"/>
  <c r="Z5" i="30" s="1"/>
  <c r="S4" i="30"/>
  <c r="X4" i="30" s="1"/>
  <c r="O4" i="30"/>
  <c r="M4" i="30"/>
  <c r="K4" i="30"/>
  <c r="I4" i="30"/>
  <c r="G4" i="30"/>
  <c r="Z4" i="30" s="1"/>
  <c r="E5" i="32"/>
  <c r="E4" i="32"/>
  <c r="AT52" i="29"/>
  <c r="AL50" i="29"/>
  <c r="T50" i="29"/>
  <c r="R50" i="29"/>
  <c r="P50" i="29"/>
  <c r="N50" i="29"/>
  <c r="M50" i="29"/>
  <c r="L50" i="29"/>
  <c r="K50" i="29"/>
  <c r="I50" i="29"/>
  <c r="G50" i="29"/>
  <c r="AL49" i="29"/>
  <c r="T49" i="29"/>
  <c r="R49" i="29"/>
  <c r="P49" i="29"/>
  <c r="N49" i="29"/>
  <c r="M49" i="29"/>
  <c r="L49" i="29"/>
  <c r="K49" i="29"/>
  <c r="I49" i="29"/>
  <c r="G49" i="29"/>
  <c r="AL48" i="29"/>
  <c r="AN48" i="29" s="1"/>
  <c r="T48" i="29"/>
  <c r="R48" i="29"/>
  <c r="L48" i="29"/>
  <c r="K48" i="29"/>
  <c r="M48" i="29" s="1"/>
  <c r="I48" i="29"/>
  <c r="G48" i="29"/>
  <c r="AL47" i="29"/>
  <c r="AN47" i="29" s="1"/>
  <c r="T47" i="29"/>
  <c r="R47" i="29"/>
  <c r="L47" i="29"/>
  <c r="K47" i="29"/>
  <c r="M47" i="29" s="1"/>
  <c r="I47" i="29"/>
  <c r="G47" i="29"/>
  <c r="AL46" i="29"/>
  <c r="AN46" i="29" s="1"/>
  <c r="T46" i="29"/>
  <c r="R46" i="29"/>
  <c r="L46" i="29"/>
  <c r="K46" i="29"/>
  <c r="M46" i="29" s="1"/>
  <c r="I46" i="29"/>
  <c r="G46" i="29"/>
  <c r="AL45" i="29"/>
  <c r="AN45" i="29" s="1"/>
  <c r="T45" i="29"/>
  <c r="R45" i="29"/>
  <c r="L45" i="29"/>
  <c r="K45" i="29"/>
  <c r="M45" i="29" s="1"/>
  <c r="I45" i="29"/>
  <c r="G45" i="29"/>
  <c r="AL44" i="29"/>
  <c r="AN44" i="29" s="1"/>
  <c r="T44" i="29"/>
  <c r="R44" i="29"/>
  <c r="M44" i="29"/>
  <c r="L44" i="29"/>
  <c r="K44" i="29"/>
  <c r="N44" i="29" s="1"/>
  <c r="I44" i="29"/>
  <c r="G44" i="29"/>
  <c r="AL43" i="29"/>
  <c r="AN43" i="29" s="1"/>
  <c r="T43" i="29"/>
  <c r="R43" i="29"/>
  <c r="M43" i="29"/>
  <c r="L43" i="29"/>
  <c r="K43" i="29"/>
  <c r="N43" i="29" s="1"/>
  <c r="I43" i="29"/>
  <c r="G43" i="29"/>
  <c r="AL42" i="29"/>
  <c r="AN42" i="29" s="1"/>
  <c r="T42" i="29"/>
  <c r="R42" i="29"/>
  <c r="M42" i="29"/>
  <c r="L42" i="29"/>
  <c r="K42" i="29"/>
  <c r="N42" i="29" s="1"/>
  <c r="I42" i="29"/>
  <c r="G42" i="29"/>
  <c r="AS41" i="29"/>
  <c r="AL41" i="29"/>
  <c r="AO41" i="29" s="1"/>
  <c r="T41" i="29"/>
  <c r="R41" i="29"/>
  <c r="P41" i="29"/>
  <c r="L41" i="29"/>
  <c r="K41" i="29"/>
  <c r="M41" i="29" s="1"/>
  <c r="I41" i="29"/>
  <c r="AS40" i="29"/>
  <c r="AL40" i="29"/>
  <c r="AO40" i="29" s="1"/>
  <c r="T40" i="29"/>
  <c r="R40" i="29"/>
  <c r="P40" i="29"/>
  <c r="M40" i="29"/>
  <c r="L40" i="29"/>
  <c r="K40" i="29"/>
  <c r="N40" i="29" s="1"/>
  <c r="I40" i="29"/>
  <c r="AL39" i="29"/>
  <c r="AO39" i="29" s="1"/>
  <c r="T39" i="29"/>
  <c r="R39" i="29"/>
  <c r="M39" i="29"/>
  <c r="L39" i="29"/>
  <c r="K39" i="29"/>
  <c r="N39" i="29" s="1"/>
  <c r="I39" i="29"/>
  <c r="G39" i="29"/>
  <c r="AS38" i="29"/>
  <c r="AL38" i="29"/>
  <c r="AO38" i="29" s="1"/>
  <c r="T38" i="29"/>
  <c r="R38" i="29"/>
  <c r="P38" i="29"/>
  <c r="M38" i="29"/>
  <c r="L38" i="29"/>
  <c r="K38" i="29"/>
  <c r="N38" i="29" s="1"/>
  <c r="I38" i="29"/>
  <c r="AL37" i="29"/>
  <c r="AO37" i="29" s="1"/>
  <c r="T37" i="29"/>
  <c r="R37" i="29"/>
  <c r="M37" i="29"/>
  <c r="L37" i="29"/>
  <c r="K37" i="29"/>
  <c r="N37" i="29" s="1"/>
  <c r="I37" i="29"/>
  <c r="G37" i="29"/>
  <c r="AS36" i="29"/>
  <c r="AL36" i="29"/>
  <c r="AO36" i="29" s="1"/>
  <c r="T36" i="29"/>
  <c r="R36" i="29"/>
  <c r="P36" i="29"/>
  <c r="M36" i="29"/>
  <c r="L36" i="29"/>
  <c r="K36" i="29"/>
  <c r="N36" i="29" s="1"/>
  <c r="I36" i="29"/>
  <c r="AS34" i="29"/>
  <c r="AL34" i="29"/>
  <c r="AQ34" i="29" s="1"/>
  <c r="T34" i="29"/>
  <c r="K76" i="29" s="1"/>
  <c r="R34" i="29"/>
  <c r="P34" i="29"/>
  <c r="N34" i="29"/>
  <c r="K34" i="29"/>
  <c r="M34" i="29" s="1"/>
  <c r="I34" i="29"/>
  <c r="AS33" i="29"/>
  <c r="AL33" i="29"/>
  <c r="AQ33" i="29" s="1"/>
  <c r="T33" i="29"/>
  <c r="R33" i="29"/>
  <c r="P33" i="29"/>
  <c r="N33" i="29"/>
  <c r="M33" i="29"/>
  <c r="K33" i="29"/>
  <c r="L33" i="29" s="1"/>
  <c r="I33" i="29"/>
  <c r="AS32" i="29"/>
  <c r="AL32" i="29"/>
  <c r="AQ32" i="29" s="1"/>
  <c r="T32" i="29"/>
  <c r="R32" i="29"/>
  <c r="P32" i="29"/>
  <c r="N32" i="29"/>
  <c r="M32" i="29"/>
  <c r="K32" i="29"/>
  <c r="L32" i="29" s="1"/>
  <c r="I32" i="29"/>
  <c r="AS31" i="29"/>
  <c r="AL31" i="29"/>
  <c r="AQ31" i="29" s="1"/>
  <c r="T31" i="29"/>
  <c r="R31" i="29"/>
  <c r="P31" i="29"/>
  <c r="N31" i="29"/>
  <c r="M31" i="29"/>
  <c r="K31" i="29"/>
  <c r="L31" i="29" s="1"/>
  <c r="I31" i="29"/>
  <c r="AS30" i="29"/>
  <c r="AL30" i="29"/>
  <c r="AQ30" i="29" s="1"/>
  <c r="T30" i="29"/>
  <c r="R30" i="29"/>
  <c r="P30" i="29"/>
  <c r="N30" i="29"/>
  <c r="M30" i="29"/>
  <c r="K30" i="29"/>
  <c r="L30" i="29" s="1"/>
  <c r="I30" i="29"/>
  <c r="AS29" i="29"/>
  <c r="AL29" i="29"/>
  <c r="AQ29" i="29" s="1"/>
  <c r="T29" i="29"/>
  <c r="R29" i="29"/>
  <c r="P29" i="29"/>
  <c r="N29" i="29"/>
  <c r="M29" i="29"/>
  <c r="K29" i="29"/>
  <c r="L29" i="29" s="1"/>
  <c r="I29" i="29"/>
  <c r="AS28" i="29"/>
  <c r="AL28" i="29"/>
  <c r="AQ28" i="29" s="1"/>
  <c r="T28" i="29"/>
  <c r="R28" i="29"/>
  <c r="P28" i="29"/>
  <c r="N28" i="29"/>
  <c r="M28" i="29"/>
  <c r="K28" i="29"/>
  <c r="L28" i="29" s="1"/>
  <c r="I28" i="29"/>
  <c r="AS27" i="29"/>
  <c r="AL27" i="29"/>
  <c r="AQ27" i="29" s="1"/>
  <c r="T27" i="29"/>
  <c r="R27" i="29"/>
  <c r="P27" i="29"/>
  <c r="N27" i="29"/>
  <c r="M27" i="29"/>
  <c r="K27" i="29"/>
  <c r="L27" i="29" s="1"/>
  <c r="I27" i="29"/>
  <c r="AS26" i="29"/>
  <c r="AL26" i="29"/>
  <c r="AQ26" i="29" s="1"/>
  <c r="T26" i="29"/>
  <c r="K78" i="29" s="1"/>
  <c r="R26" i="29"/>
  <c r="P26" i="29"/>
  <c r="N26" i="29"/>
  <c r="M26" i="29"/>
  <c r="K26" i="29"/>
  <c r="L26" i="29" s="1"/>
  <c r="I26" i="29"/>
  <c r="AL21" i="29"/>
  <c r="AO21" i="29" s="1"/>
  <c r="T21" i="29"/>
  <c r="R21" i="29"/>
  <c r="P21" i="29"/>
  <c r="M21" i="29"/>
  <c r="L21" i="29"/>
  <c r="I21" i="29"/>
  <c r="G21" i="29"/>
  <c r="AL19" i="29"/>
  <c r="AP19" i="29" s="1"/>
  <c r="T19" i="29"/>
  <c r="R19" i="29"/>
  <c r="P19" i="29"/>
  <c r="N19" i="29"/>
  <c r="M19" i="29"/>
  <c r="I19" i="29"/>
  <c r="G19" i="29"/>
  <c r="AL18" i="29"/>
  <c r="AP18" i="29" s="1"/>
  <c r="T18" i="29"/>
  <c r="R18" i="29"/>
  <c r="P18" i="29"/>
  <c r="M18" i="29"/>
  <c r="I18" i="29"/>
  <c r="G18" i="29"/>
  <c r="AL17" i="29"/>
  <c r="AP17" i="29" s="1"/>
  <c r="T17" i="29"/>
  <c r="R17" i="29"/>
  <c r="P17" i="29"/>
  <c r="M17" i="29"/>
  <c r="I17" i="29"/>
  <c r="G17" i="29"/>
  <c r="AL16" i="29"/>
  <c r="AP16" i="29" s="1"/>
  <c r="T16" i="29"/>
  <c r="R16" i="29"/>
  <c r="P16" i="29"/>
  <c r="M16" i="29"/>
  <c r="I16" i="29"/>
  <c r="G16" i="29"/>
  <c r="AL15" i="29"/>
  <c r="AP15" i="29" s="1"/>
  <c r="T15" i="29"/>
  <c r="R15" i="29"/>
  <c r="P15" i="29"/>
  <c r="M15" i="29"/>
  <c r="I15" i="29"/>
  <c r="G15" i="29"/>
  <c r="AL14" i="29"/>
  <c r="AP14" i="29" s="1"/>
  <c r="T14" i="29"/>
  <c r="R14" i="29"/>
  <c r="P14" i="29"/>
  <c r="M14" i="29"/>
  <c r="I14" i="29"/>
  <c r="G14" i="29"/>
  <c r="AL13" i="29"/>
  <c r="AP13" i="29" s="1"/>
  <c r="T13" i="29"/>
  <c r="R13" i="29"/>
  <c r="P13" i="29"/>
  <c r="M13" i="29"/>
  <c r="I13" i="29"/>
  <c r="G13" i="29"/>
  <c r="AL12" i="29"/>
  <c r="AP12" i="29" s="1"/>
  <c r="T12" i="29"/>
  <c r="R12" i="29"/>
  <c r="P12" i="29"/>
  <c r="M12" i="29"/>
  <c r="I12" i="29"/>
  <c r="G12" i="29"/>
  <c r="AL11" i="29"/>
  <c r="AP11" i="29" s="1"/>
  <c r="T11" i="29"/>
  <c r="R11" i="29"/>
  <c r="P11" i="29"/>
  <c r="M11" i="29"/>
  <c r="I11" i="29"/>
  <c r="G11" i="29"/>
  <c r="AL9" i="29"/>
  <c r="AO9" i="29" s="1"/>
  <c r="T9" i="29"/>
  <c r="R9" i="29"/>
  <c r="P9" i="29"/>
  <c r="N9" i="29"/>
  <c r="L9" i="29"/>
  <c r="I9" i="29"/>
  <c r="G9" i="29"/>
  <c r="AL8" i="29"/>
  <c r="AO8" i="29" s="1"/>
  <c r="T8" i="29"/>
  <c r="R8" i="29"/>
  <c r="P8" i="29"/>
  <c r="N8" i="29"/>
  <c r="L8" i="29"/>
  <c r="I8" i="29"/>
  <c r="G8" i="29"/>
  <c r="AL6" i="29"/>
  <c r="AR6" i="29" s="1"/>
  <c r="T6" i="29"/>
  <c r="R6" i="29"/>
  <c r="P6" i="29"/>
  <c r="M6" i="29"/>
  <c r="I6" i="29"/>
  <c r="G6" i="29"/>
  <c r="AL5" i="29"/>
  <c r="AR5" i="29" s="1"/>
  <c r="T5" i="29"/>
  <c r="R5" i="29"/>
  <c r="P5" i="29"/>
  <c r="M5" i="29"/>
  <c r="I5" i="29"/>
  <c r="G5" i="29"/>
  <c r="AL4" i="29"/>
  <c r="AR4" i="29" s="1"/>
  <c r="T4" i="29"/>
  <c r="R4" i="29"/>
  <c r="P4" i="29"/>
  <c r="M4" i="29"/>
  <c r="I4" i="29"/>
  <c r="G4" i="29"/>
  <c r="AM135" i="28"/>
  <c r="T135" i="28"/>
  <c r="R135" i="28"/>
  <c r="P135" i="28"/>
  <c r="N135" i="28"/>
  <c r="M135" i="28"/>
  <c r="L135" i="28"/>
  <c r="K135" i="28"/>
  <c r="I135" i="28"/>
  <c r="G135" i="28"/>
  <c r="AM134" i="28"/>
  <c r="T134" i="28"/>
  <c r="R134" i="28"/>
  <c r="P134" i="28"/>
  <c r="N134" i="28"/>
  <c r="M134" i="28"/>
  <c r="L134" i="28"/>
  <c r="K134" i="28"/>
  <c r="I134" i="28"/>
  <c r="G134" i="28"/>
  <c r="AM133" i="28"/>
  <c r="T133" i="28"/>
  <c r="R133" i="28"/>
  <c r="P133" i="28"/>
  <c r="N133" i="28"/>
  <c r="M133" i="28"/>
  <c r="L133" i="28"/>
  <c r="K133" i="28"/>
  <c r="I133" i="28"/>
  <c r="G133" i="28"/>
  <c r="AM132" i="28"/>
  <c r="T132" i="28"/>
  <c r="R132" i="28"/>
  <c r="L132" i="28"/>
  <c r="K132" i="28"/>
  <c r="M132" i="28" s="1"/>
  <c r="I132" i="28"/>
  <c r="G132" i="28"/>
  <c r="AG132" i="28" s="1"/>
  <c r="AM131" i="28"/>
  <c r="T131" i="28"/>
  <c r="R131" i="28"/>
  <c r="L131" i="28"/>
  <c r="K131" i="28"/>
  <c r="M131" i="28" s="1"/>
  <c r="I131" i="28"/>
  <c r="G131" i="28"/>
  <c r="AM130" i="28"/>
  <c r="T130" i="28"/>
  <c r="R130" i="28"/>
  <c r="L130" i="28"/>
  <c r="K130" i="28"/>
  <c r="M130" i="28" s="1"/>
  <c r="I130" i="28"/>
  <c r="G130" i="28"/>
  <c r="AM129" i="28"/>
  <c r="AO129" i="28" s="1"/>
  <c r="T129" i="28"/>
  <c r="R129" i="28"/>
  <c r="N129" i="28"/>
  <c r="M129" i="28"/>
  <c r="I129" i="28"/>
  <c r="AM128" i="28"/>
  <c r="AO128" i="28" s="1"/>
  <c r="T128" i="28"/>
  <c r="R128" i="28"/>
  <c r="N128" i="28"/>
  <c r="M128" i="28"/>
  <c r="I128" i="28"/>
  <c r="AM127" i="28"/>
  <c r="AO127" i="28" s="1"/>
  <c r="T127" i="28"/>
  <c r="R127" i="28"/>
  <c r="N127" i="28"/>
  <c r="M127" i="28"/>
  <c r="I127" i="28"/>
  <c r="AM126" i="28"/>
  <c r="T126" i="28"/>
  <c r="R126" i="28"/>
  <c r="L126" i="28"/>
  <c r="K126" i="28"/>
  <c r="M126" i="28" s="1"/>
  <c r="I126" i="28"/>
  <c r="G126" i="28"/>
  <c r="AM125" i="28"/>
  <c r="T125" i="28"/>
  <c r="R125" i="28"/>
  <c r="L125" i="28"/>
  <c r="K125" i="28"/>
  <c r="M125" i="28" s="1"/>
  <c r="I125" i="28"/>
  <c r="G125" i="28"/>
  <c r="AM124" i="28"/>
  <c r="T124" i="28"/>
  <c r="R124" i="28"/>
  <c r="L124" i="28"/>
  <c r="K124" i="28"/>
  <c r="M124" i="28" s="1"/>
  <c r="I124" i="28"/>
  <c r="G124" i="28"/>
  <c r="AT122" i="28"/>
  <c r="AM122" i="28"/>
  <c r="AR122" i="28" s="1"/>
  <c r="T122" i="28"/>
  <c r="R122" i="28"/>
  <c r="P122" i="28"/>
  <c r="N122" i="28"/>
  <c r="L122" i="28"/>
  <c r="K122" i="28"/>
  <c r="M122" i="28" s="1"/>
  <c r="I122" i="28"/>
  <c r="AT121" i="28"/>
  <c r="AM121" i="28"/>
  <c r="AR121" i="28" s="1"/>
  <c r="T121" i="28"/>
  <c r="R121" i="28"/>
  <c r="P121" i="28"/>
  <c r="N121" i="28"/>
  <c r="L121" i="28"/>
  <c r="K121" i="28"/>
  <c r="M121" i="28" s="1"/>
  <c r="I121" i="28"/>
  <c r="AT120" i="28"/>
  <c r="AM120" i="28"/>
  <c r="AR120" i="28" s="1"/>
  <c r="T120" i="28"/>
  <c r="R120" i="28"/>
  <c r="P120" i="28"/>
  <c r="N120" i="28"/>
  <c r="M120" i="28"/>
  <c r="K120" i="28"/>
  <c r="L120" i="28" s="1"/>
  <c r="I120" i="28"/>
  <c r="AT119" i="28"/>
  <c r="AM119" i="28"/>
  <c r="AR119" i="28" s="1"/>
  <c r="T119" i="28"/>
  <c r="R119" i="28"/>
  <c r="P119" i="28"/>
  <c r="N119" i="28"/>
  <c r="M119" i="28"/>
  <c r="K119" i="28"/>
  <c r="L119" i="28" s="1"/>
  <c r="I119" i="28"/>
  <c r="AT118" i="28"/>
  <c r="AM118" i="28"/>
  <c r="AR118" i="28" s="1"/>
  <c r="T118" i="28"/>
  <c r="R118" i="28"/>
  <c r="P118" i="28"/>
  <c r="N118" i="28"/>
  <c r="M118" i="28"/>
  <c r="K118" i="28"/>
  <c r="L118" i="28" s="1"/>
  <c r="I118" i="28"/>
  <c r="AT117" i="28"/>
  <c r="AM117" i="28"/>
  <c r="AR117" i="28" s="1"/>
  <c r="T117" i="28"/>
  <c r="R117" i="28"/>
  <c r="P117" i="28"/>
  <c r="N117" i="28"/>
  <c r="M117" i="28"/>
  <c r="K117" i="28"/>
  <c r="L117" i="28" s="1"/>
  <c r="I117" i="28"/>
  <c r="AT116" i="28"/>
  <c r="AM116" i="28"/>
  <c r="T116" i="28"/>
  <c r="R116" i="28"/>
  <c r="P116" i="28"/>
  <c r="N116" i="28"/>
  <c r="M116" i="28"/>
  <c r="K116" i="28"/>
  <c r="L116" i="28" s="1"/>
  <c r="I116" i="28"/>
  <c r="AT115" i="28"/>
  <c r="AM115" i="28"/>
  <c r="T115" i="28"/>
  <c r="R115" i="28"/>
  <c r="P115" i="28"/>
  <c r="N115" i="28"/>
  <c r="M115" i="28"/>
  <c r="K115" i="28"/>
  <c r="L115" i="28" s="1"/>
  <c r="I115" i="28"/>
  <c r="AT114" i="28"/>
  <c r="AM114" i="28"/>
  <c r="T114" i="28"/>
  <c r="R114" i="28"/>
  <c r="P114" i="28"/>
  <c r="N114" i="28"/>
  <c r="L114" i="28"/>
  <c r="K114" i="28"/>
  <c r="M114" i="28" s="1"/>
  <c r="I114" i="28"/>
  <c r="AT113" i="28"/>
  <c r="AM113" i="28"/>
  <c r="T113" i="28"/>
  <c r="R113" i="28"/>
  <c r="P113" i="28"/>
  <c r="N113" i="28"/>
  <c r="M113" i="28"/>
  <c r="K113" i="28"/>
  <c r="L113" i="28" s="1"/>
  <c r="I113" i="28"/>
  <c r="AT112" i="28"/>
  <c r="AM112" i="28"/>
  <c r="T112" i="28"/>
  <c r="R112" i="28"/>
  <c r="P112" i="28"/>
  <c r="N112" i="28"/>
  <c r="M112" i="28"/>
  <c r="K112" i="28"/>
  <c r="L112" i="28" s="1"/>
  <c r="I112" i="28"/>
  <c r="AT111" i="28"/>
  <c r="AM111" i="28"/>
  <c r="T111" i="28"/>
  <c r="R111" i="28"/>
  <c r="P111" i="28"/>
  <c r="N111" i="28"/>
  <c r="M111" i="28"/>
  <c r="K111" i="28"/>
  <c r="L111" i="28" s="1"/>
  <c r="I111" i="28"/>
  <c r="AT110" i="28"/>
  <c r="AM110" i="28"/>
  <c r="T110" i="28"/>
  <c r="R110" i="28"/>
  <c r="P110" i="28"/>
  <c r="N110" i="28"/>
  <c r="M110" i="28"/>
  <c r="K110" i="28"/>
  <c r="L110" i="28" s="1"/>
  <c r="I110" i="28"/>
  <c r="AT109" i="28"/>
  <c r="AM109" i="28"/>
  <c r="T109" i="28"/>
  <c r="R109" i="28"/>
  <c r="P109" i="28"/>
  <c r="N109" i="28"/>
  <c r="M109" i="28"/>
  <c r="K109" i="28"/>
  <c r="L109" i="28" s="1"/>
  <c r="I109" i="28"/>
  <c r="AT108" i="28"/>
  <c r="AM108" i="28"/>
  <c r="T108" i="28"/>
  <c r="R108" i="28"/>
  <c r="P108" i="28"/>
  <c r="N108" i="28"/>
  <c r="L108" i="28"/>
  <c r="K108" i="28"/>
  <c r="M108" i="28" s="1"/>
  <c r="I108" i="28"/>
  <c r="AM106" i="28"/>
  <c r="T106" i="28"/>
  <c r="R106" i="28"/>
  <c r="P106" i="28"/>
  <c r="N106" i="28"/>
  <c r="M106" i="28"/>
  <c r="I106" i="28"/>
  <c r="G106" i="28"/>
  <c r="AM105" i="28"/>
  <c r="T105" i="28"/>
  <c r="R105" i="28"/>
  <c r="P105" i="28"/>
  <c r="N105" i="28"/>
  <c r="M105" i="28"/>
  <c r="I105" i="28"/>
  <c r="G105" i="28"/>
  <c r="AM104" i="28"/>
  <c r="T104" i="28"/>
  <c r="R104" i="28"/>
  <c r="P104" i="28"/>
  <c r="N104" i="28"/>
  <c r="M104" i="28"/>
  <c r="I104" i="28"/>
  <c r="G104" i="28"/>
  <c r="AG104" i="28" s="1"/>
  <c r="AM103" i="28"/>
  <c r="T103" i="28"/>
  <c r="R103" i="28"/>
  <c r="P103" i="28"/>
  <c r="N103" i="28"/>
  <c r="M103" i="28"/>
  <c r="I103" i="28"/>
  <c r="G103" i="28"/>
  <c r="AM102" i="28"/>
  <c r="T102" i="28"/>
  <c r="R102" i="28"/>
  <c r="P102" i="28"/>
  <c r="N102" i="28"/>
  <c r="M102" i="28"/>
  <c r="I102" i="28"/>
  <c r="G102" i="28"/>
  <c r="AM101" i="28"/>
  <c r="T101" i="28"/>
  <c r="R101" i="28"/>
  <c r="P101" i="28"/>
  <c r="N101" i="28"/>
  <c r="M101" i="28"/>
  <c r="I101" i="28"/>
  <c r="G101" i="28"/>
  <c r="AM100" i="28"/>
  <c r="T100" i="28"/>
  <c r="R100" i="28"/>
  <c r="P100" i="28"/>
  <c r="N100" i="28"/>
  <c r="M100" i="28"/>
  <c r="I100" i="28"/>
  <c r="G100" i="28"/>
  <c r="AM99" i="28"/>
  <c r="T99" i="28"/>
  <c r="R99" i="28"/>
  <c r="P99" i="28"/>
  <c r="N99" i="28"/>
  <c r="M99" i="28"/>
  <c r="I99" i="28"/>
  <c r="G99" i="28"/>
  <c r="AM98" i="28"/>
  <c r="AP98" i="28" s="1"/>
  <c r="T98" i="28"/>
  <c r="R98" i="28"/>
  <c r="P98" i="28"/>
  <c r="M98" i="28"/>
  <c r="I98" i="28"/>
  <c r="G98" i="28"/>
  <c r="AM97" i="28"/>
  <c r="AP97" i="28" s="1"/>
  <c r="T97" i="28"/>
  <c r="R97" i="28"/>
  <c r="P97" i="28"/>
  <c r="M97" i="28"/>
  <c r="I97" i="28"/>
  <c r="G97" i="28"/>
  <c r="AM96" i="28"/>
  <c r="AP96" i="28" s="1"/>
  <c r="T96" i="28"/>
  <c r="R96" i="28"/>
  <c r="P96" i="28"/>
  <c r="M96" i="28"/>
  <c r="I96" i="28"/>
  <c r="G96" i="28"/>
  <c r="AM95" i="28"/>
  <c r="AP95" i="28" s="1"/>
  <c r="T95" i="28"/>
  <c r="R95" i="28"/>
  <c r="P95" i="28"/>
  <c r="M95" i="28"/>
  <c r="I95" i="28"/>
  <c r="G95" i="28"/>
  <c r="AM94" i="28"/>
  <c r="AP94" i="28" s="1"/>
  <c r="T94" i="28"/>
  <c r="R94" i="28"/>
  <c r="P94" i="28"/>
  <c r="M94" i="28"/>
  <c r="I94" i="28"/>
  <c r="G94" i="28"/>
  <c r="AM93" i="28"/>
  <c r="AP93" i="28" s="1"/>
  <c r="T93" i="28"/>
  <c r="R93" i="28"/>
  <c r="P93" i="28"/>
  <c r="M93" i="28"/>
  <c r="I93" i="28"/>
  <c r="G93" i="28"/>
  <c r="AM92" i="28"/>
  <c r="AP92" i="28" s="1"/>
  <c r="T92" i="28"/>
  <c r="R92" i="28"/>
  <c r="P92" i="28"/>
  <c r="N92" i="28"/>
  <c r="M92" i="28"/>
  <c r="I92" i="28"/>
  <c r="G92" i="28"/>
  <c r="AM87" i="28"/>
  <c r="T87" i="28"/>
  <c r="R87" i="28"/>
  <c r="P87" i="28"/>
  <c r="N87" i="28"/>
  <c r="M87" i="28"/>
  <c r="I87" i="28"/>
  <c r="G87" i="28"/>
  <c r="AG87" i="28" s="1"/>
  <c r="AM86" i="28"/>
  <c r="T86" i="28"/>
  <c r="R86" i="28"/>
  <c r="P86" i="28"/>
  <c r="M86" i="28"/>
  <c r="I86" i="28"/>
  <c r="G86" i="28"/>
  <c r="AM85" i="28"/>
  <c r="T85" i="28"/>
  <c r="R85" i="28"/>
  <c r="P85" i="28"/>
  <c r="N85" i="28"/>
  <c r="M85" i="28"/>
  <c r="I85" i="28"/>
  <c r="G85" i="28"/>
  <c r="AM84" i="28"/>
  <c r="AP84" i="28" s="1"/>
  <c r="T84" i="28"/>
  <c r="R84" i="28"/>
  <c r="P84" i="28"/>
  <c r="N84" i="28"/>
  <c r="M84" i="28"/>
  <c r="I84" i="28"/>
  <c r="G84" i="28"/>
  <c r="AM83" i="28"/>
  <c r="AP83" i="28" s="1"/>
  <c r="T83" i="28"/>
  <c r="R83" i="28"/>
  <c r="P83" i="28"/>
  <c r="N83" i="28"/>
  <c r="M83" i="28"/>
  <c r="I83" i="28"/>
  <c r="G83" i="28"/>
  <c r="AM82" i="28"/>
  <c r="AP82" i="28" s="1"/>
  <c r="T82" i="28"/>
  <c r="R82" i="28"/>
  <c r="P82" i="28"/>
  <c r="N82" i="28"/>
  <c r="M82" i="28"/>
  <c r="I82" i="28"/>
  <c r="G82" i="28"/>
  <c r="AM81" i="28"/>
  <c r="AP81" i="28" s="1"/>
  <c r="T81" i="28"/>
  <c r="R81" i="28"/>
  <c r="P81" i="28"/>
  <c r="N81" i="28"/>
  <c r="M81" i="28"/>
  <c r="I81" i="28"/>
  <c r="G81" i="28"/>
  <c r="AM80" i="28"/>
  <c r="T80" i="28"/>
  <c r="R80" i="28"/>
  <c r="P80" i="28"/>
  <c r="N80" i="28"/>
  <c r="M80" i="28"/>
  <c r="I80" i="28"/>
  <c r="G80" i="28"/>
  <c r="AM79" i="28"/>
  <c r="AR79" i="28" s="1"/>
  <c r="T79" i="28"/>
  <c r="R79" i="28"/>
  <c r="P79" i="28"/>
  <c r="N79" i="28"/>
  <c r="M79" i="28"/>
  <c r="I79" i="28"/>
  <c r="G79" i="28"/>
  <c r="AM78" i="28"/>
  <c r="AR78" i="28" s="1"/>
  <c r="T78" i="28"/>
  <c r="R78" i="28"/>
  <c r="P78" i="28"/>
  <c r="N78" i="28"/>
  <c r="M78" i="28"/>
  <c r="I78" i="28"/>
  <c r="G78" i="28"/>
  <c r="AM77" i="28"/>
  <c r="AR77" i="28" s="1"/>
  <c r="T77" i="28"/>
  <c r="R77" i="28"/>
  <c r="P77" i="28"/>
  <c r="N77" i="28"/>
  <c r="M77" i="28"/>
  <c r="I77" i="28"/>
  <c r="G77" i="28"/>
  <c r="AM76" i="28"/>
  <c r="AR76" i="28" s="1"/>
  <c r="T76" i="28"/>
  <c r="R76" i="28"/>
  <c r="P76" i="28"/>
  <c r="N76" i="28"/>
  <c r="M76" i="28"/>
  <c r="I76" i="28"/>
  <c r="G76" i="28"/>
  <c r="AM75" i="28"/>
  <c r="AR75" i="28" s="1"/>
  <c r="T75" i="28"/>
  <c r="R75" i="28"/>
  <c r="P75" i="28"/>
  <c r="N75" i="28"/>
  <c r="M75" i="28"/>
  <c r="I75" i="28"/>
  <c r="G75" i="28"/>
  <c r="AM74" i="28"/>
  <c r="AR74" i="28" s="1"/>
  <c r="T74" i="28"/>
  <c r="R74" i="28"/>
  <c r="P74" i="28"/>
  <c r="N74" i="28"/>
  <c r="M74" i="28"/>
  <c r="I74" i="28"/>
  <c r="G74" i="28"/>
  <c r="AG74" i="28" s="1"/>
  <c r="AK74" i="28" s="1"/>
  <c r="AM73" i="28"/>
  <c r="AR73" i="28" s="1"/>
  <c r="T73" i="28"/>
  <c r="R73" i="28"/>
  <c r="P73" i="28"/>
  <c r="N73" i="28"/>
  <c r="M73" i="28"/>
  <c r="I73" i="28"/>
  <c r="G73" i="28"/>
  <c r="AM68" i="28"/>
  <c r="AP68" i="28" s="1"/>
  <c r="T68" i="28"/>
  <c r="R68" i="28"/>
  <c r="P68" i="28"/>
  <c r="N68" i="28"/>
  <c r="M68" i="28"/>
  <c r="I68" i="28"/>
  <c r="G68" i="28"/>
  <c r="AM67" i="28"/>
  <c r="AP67" i="28" s="1"/>
  <c r="T67" i="28"/>
  <c r="R67" i="28"/>
  <c r="P67" i="28"/>
  <c r="N67" i="28"/>
  <c r="M67" i="28"/>
  <c r="I67" i="28"/>
  <c r="G67" i="28"/>
  <c r="AM66" i="28"/>
  <c r="AP66" i="28" s="1"/>
  <c r="T66" i="28"/>
  <c r="R66" i="28"/>
  <c r="P66" i="28"/>
  <c r="N66" i="28"/>
  <c r="M66" i="28"/>
  <c r="I66" i="28"/>
  <c r="G66" i="28"/>
  <c r="AM65" i="28"/>
  <c r="AP65" i="28" s="1"/>
  <c r="T65" i="28"/>
  <c r="R65" i="28"/>
  <c r="P65" i="28"/>
  <c r="M65" i="28"/>
  <c r="L65" i="28"/>
  <c r="I65" i="28"/>
  <c r="G65" i="28"/>
  <c r="AM64" i="28"/>
  <c r="AP64" i="28" s="1"/>
  <c r="T64" i="28"/>
  <c r="R64" i="28"/>
  <c r="P64" i="28"/>
  <c r="M64" i="28"/>
  <c r="L64" i="28"/>
  <c r="I64" i="28"/>
  <c r="G64" i="28"/>
  <c r="AM63" i="28"/>
  <c r="AP63" i="28" s="1"/>
  <c r="T63" i="28"/>
  <c r="R63" i="28"/>
  <c r="P63" i="28"/>
  <c r="M63" i="28"/>
  <c r="L63" i="28"/>
  <c r="I63" i="28"/>
  <c r="G63" i="28"/>
  <c r="AM62" i="28"/>
  <c r="AP62" i="28" s="1"/>
  <c r="T62" i="28"/>
  <c r="R62" i="28"/>
  <c r="P62" i="28"/>
  <c r="M62" i="28"/>
  <c r="L62" i="28"/>
  <c r="I62" i="28"/>
  <c r="G62" i="28"/>
  <c r="AM61" i="28"/>
  <c r="AP61" i="28" s="1"/>
  <c r="T61" i="28"/>
  <c r="R61" i="28"/>
  <c r="P61" i="28"/>
  <c r="M61" i="28"/>
  <c r="L61" i="28"/>
  <c r="I61" i="28"/>
  <c r="G61" i="28"/>
  <c r="AM60" i="28"/>
  <c r="AP60" i="28" s="1"/>
  <c r="T60" i="28"/>
  <c r="R60" i="28"/>
  <c r="P60" i="28"/>
  <c r="N60" i="28"/>
  <c r="M60" i="28"/>
  <c r="I60" i="28"/>
  <c r="G60" i="28"/>
  <c r="AG60" i="28" s="1"/>
  <c r="AI60" i="28" s="1"/>
  <c r="AM59" i="28"/>
  <c r="AP59" i="28" s="1"/>
  <c r="T59" i="28"/>
  <c r="R59" i="28"/>
  <c r="P59" i="28"/>
  <c r="N59" i="28"/>
  <c r="M59" i="28"/>
  <c r="I59" i="28"/>
  <c r="G59" i="28"/>
  <c r="AM58" i="28"/>
  <c r="AS58" i="28" s="1"/>
  <c r="T58" i="28"/>
  <c r="R58" i="28"/>
  <c r="P58" i="28"/>
  <c r="N58" i="28"/>
  <c r="M58" i="28"/>
  <c r="I58" i="28"/>
  <c r="G58" i="28"/>
  <c r="AM57" i="28"/>
  <c r="AS57" i="28" s="1"/>
  <c r="T57" i="28"/>
  <c r="R57" i="28"/>
  <c r="P57" i="28"/>
  <c r="N57" i="28"/>
  <c r="M57" i="28"/>
  <c r="I57" i="28"/>
  <c r="G57" i="28"/>
  <c r="AG57" i="28" s="1"/>
  <c r="AL57" i="28" s="1"/>
  <c r="AM56" i="28"/>
  <c r="AS56" i="28" s="1"/>
  <c r="T56" i="28"/>
  <c r="R56" i="28"/>
  <c r="P56" i="28"/>
  <c r="N56" i="28"/>
  <c r="M56" i="28"/>
  <c r="I56" i="28"/>
  <c r="G56" i="28"/>
  <c r="AM55" i="28"/>
  <c r="AS55" i="28" s="1"/>
  <c r="T55" i="28"/>
  <c r="R55" i="28"/>
  <c r="P55" i="28"/>
  <c r="N55" i="28"/>
  <c r="M55" i="28"/>
  <c r="I55" i="28"/>
  <c r="G55" i="28"/>
  <c r="AM54" i="28"/>
  <c r="AS54" i="28" s="1"/>
  <c r="T54" i="28"/>
  <c r="R54" i="28"/>
  <c r="P54" i="28"/>
  <c r="N54" i="28"/>
  <c r="M54" i="28"/>
  <c r="I54" i="28"/>
  <c r="G54" i="28"/>
  <c r="AM46" i="28"/>
  <c r="AP46" i="28" s="1"/>
  <c r="T46" i="28"/>
  <c r="R46" i="28"/>
  <c r="P46" i="28"/>
  <c r="N46" i="28"/>
  <c r="M46" i="28"/>
  <c r="I46" i="28"/>
  <c r="G46" i="28"/>
  <c r="AM45" i="28"/>
  <c r="AP45" i="28" s="1"/>
  <c r="T45" i="28"/>
  <c r="R45" i="28"/>
  <c r="P45" i="28"/>
  <c r="N45" i="28"/>
  <c r="M45" i="28"/>
  <c r="I45" i="28"/>
  <c r="G45" i="28"/>
  <c r="AM44" i="28"/>
  <c r="AP44" i="28" s="1"/>
  <c r="T44" i="28"/>
  <c r="R44" i="28"/>
  <c r="P44" i="28"/>
  <c r="N44" i="28"/>
  <c r="M44" i="28"/>
  <c r="I44" i="28"/>
  <c r="G44" i="28"/>
  <c r="AM43" i="28"/>
  <c r="AP43" i="28" s="1"/>
  <c r="T43" i="28"/>
  <c r="R43" i="28"/>
  <c r="P43" i="28"/>
  <c r="N43" i="28"/>
  <c r="M43" i="28"/>
  <c r="I43" i="28"/>
  <c r="G43" i="28"/>
  <c r="AG43" i="28" s="1"/>
  <c r="AI43" i="28" s="1"/>
  <c r="AM42" i="28"/>
  <c r="AP42" i="28" s="1"/>
  <c r="T42" i="28"/>
  <c r="R42" i="28"/>
  <c r="P42" i="28"/>
  <c r="N42" i="28"/>
  <c r="M42" i="28"/>
  <c r="I42" i="28"/>
  <c r="G42" i="28"/>
  <c r="AM41" i="28"/>
  <c r="AQ41" i="28" s="1"/>
  <c r="T41" i="28"/>
  <c r="R41" i="28"/>
  <c r="P41" i="28"/>
  <c r="N41" i="28"/>
  <c r="M41" i="28"/>
  <c r="I41" i="28"/>
  <c r="G41" i="28"/>
  <c r="AM40" i="28"/>
  <c r="AQ40" i="28" s="1"/>
  <c r="T40" i="28"/>
  <c r="R40" i="28"/>
  <c r="P40" i="28"/>
  <c r="N40" i="28"/>
  <c r="M40" i="28"/>
  <c r="I40" i="28"/>
  <c r="G40" i="28"/>
  <c r="AG40" i="28" s="1"/>
  <c r="AJ40" i="28" s="1"/>
  <c r="AM39" i="28"/>
  <c r="AQ39" i="28" s="1"/>
  <c r="T39" i="28"/>
  <c r="R39" i="28"/>
  <c r="P39" i="28"/>
  <c r="N39" i="28"/>
  <c r="M39" i="28"/>
  <c r="I39" i="28"/>
  <c r="G39" i="28"/>
  <c r="AM38" i="28"/>
  <c r="AQ38" i="28" s="1"/>
  <c r="T38" i="28"/>
  <c r="R38" i="28"/>
  <c r="P38" i="28"/>
  <c r="N38" i="28"/>
  <c r="M38" i="28"/>
  <c r="I38" i="28"/>
  <c r="G38" i="28"/>
  <c r="AM37" i="28"/>
  <c r="AQ37" i="28" s="1"/>
  <c r="T37" i="28"/>
  <c r="R37" i="28"/>
  <c r="P37" i="28"/>
  <c r="N37" i="28"/>
  <c r="M37" i="28"/>
  <c r="I37" i="28"/>
  <c r="G37" i="28"/>
  <c r="AM36" i="28"/>
  <c r="AQ36" i="28" s="1"/>
  <c r="T36" i="28"/>
  <c r="R36" i="28"/>
  <c r="P36" i="28"/>
  <c r="N36" i="28"/>
  <c r="M36" i="28"/>
  <c r="I36" i="28"/>
  <c r="G36" i="28"/>
  <c r="AM35" i="28"/>
  <c r="AQ35" i="28" s="1"/>
  <c r="T35" i="28"/>
  <c r="R35" i="28"/>
  <c r="P35" i="28"/>
  <c r="N35" i="28"/>
  <c r="M35" i="28"/>
  <c r="I35" i="28"/>
  <c r="G35" i="28"/>
  <c r="AM34" i="28"/>
  <c r="AQ34" i="28" s="1"/>
  <c r="T34" i="28"/>
  <c r="R34" i="28"/>
  <c r="P34" i="28"/>
  <c r="N34" i="28"/>
  <c r="M34" i="28"/>
  <c r="I34" i="28"/>
  <c r="G34" i="28"/>
  <c r="AM33" i="28"/>
  <c r="AQ33" i="28" s="1"/>
  <c r="T33" i="28"/>
  <c r="R33" i="28"/>
  <c r="P33" i="28"/>
  <c r="N33" i="28"/>
  <c r="M33" i="28"/>
  <c r="I33" i="28"/>
  <c r="G33" i="28"/>
  <c r="AM32" i="28"/>
  <c r="AQ32" i="28" s="1"/>
  <c r="T32" i="28"/>
  <c r="R32" i="28"/>
  <c r="P32" i="28"/>
  <c r="N32" i="28"/>
  <c r="M32" i="28"/>
  <c r="I32" i="28"/>
  <c r="G32" i="28"/>
  <c r="AM31" i="28"/>
  <c r="AQ31" i="28" s="1"/>
  <c r="T31" i="28"/>
  <c r="R31" i="28"/>
  <c r="P31" i="28"/>
  <c r="M31" i="28"/>
  <c r="L31" i="28"/>
  <c r="I31" i="28"/>
  <c r="G31" i="28"/>
  <c r="AM30" i="28"/>
  <c r="AQ30" i="28" s="1"/>
  <c r="T30" i="28"/>
  <c r="R30" i="28"/>
  <c r="P30" i="28"/>
  <c r="M30" i="28"/>
  <c r="L30" i="28"/>
  <c r="I30" i="28"/>
  <c r="G30" i="28"/>
  <c r="AM29" i="28"/>
  <c r="AQ29" i="28" s="1"/>
  <c r="T29" i="28"/>
  <c r="R29" i="28"/>
  <c r="P29" i="28"/>
  <c r="M29" i="28"/>
  <c r="L29" i="28"/>
  <c r="I29" i="28"/>
  <c r="G29" i="28"/>
  <c r="AM25" i="28"/>
  <c r="T25" i="28"/>
  <c r="R25" i="28"/>
  <c r="M25" i="28"/>
  <c r="I25" i="28"/>
  <c r="G25" i="28"/>
  <c r="AM24" i="28"/>
  <c r="T24" i="28"/>
  <c r="R24" i="28"/>
  <c r="M24" i="28"/>
  <c r="I24" i="28"/>
  <c r="G24" i="28"/>
  <c r="AM23" i="28"/>
  <c r="T23" i="28"/>
  <c r="R23" i="28"/>
  <c r="M23" i="28"/>
  <c r="I23" i="28"/>
  <c r="G23" i="28"/>
  <c r="AM22" i="28"/>
  <c r="T22" i="28"/>
  <c r="R22" i="28"/>
  <c r="M22" i="28"/>
  <c r="I22" i="28"/>
  <c r="G22" i="28"/>
  <c r="AM21" i="28"/>
  <c r="AS21" i="28" s="1"/>
  <c r="T21" i="28"/>
  <c r="R21" i="28"/>
  <c r="P21" i="28"/>
  <c r="M21" i="28"/>
  <c r="L21" i="28"/>
  <c r="I21" i="28"/>
  <c r="G21" i="28"/>
  <c r="AM20" i="28"/>
  <c r="AS20" i="28" s="1"/>
  <c r="T20" i="28"/>
  <c r="R20" i="28"/>
  <c r="P20" i="28"/>
  <c r="M20" i="28"/>
  <c r="L20" i="28"/>
  <c r="I20" i="28"/>
  <c r="G20" i="28"/>
  <c r="AM19" i="28"/>
  <c r="AS19" i="28" s="1"/>
  <c r="T19" i="28"/>
  <c r="R19" i="28"/>
  <c r="P19" i="28"/>
  <c r="M19" i="28"/>
  <c r="L19" i="28"/>
  <c r="I19" i="28"/>
  <c r="G19" i="28"/>
  <c r="AM18" i="28"/>
  <c r="AS18" i="28" s="1"/>
  <c r="T18" i="28"/>
  <c r="R18" i="28"/>
  <c r="P18" i="28"/>
  <c r="M18" i="28"/>
  <c r="L18" i="28"/>
  <c r="I18" i="28"/>
  <c r="G18" i="28"/>
  <c r="AM17" i="28"/>
  <c r="AS17" i="28" s="1"/>
  <c r="T17" i="28"/>
  <c r="R17" i="28"/>
  <c r="P17" i="28"/>
  <c r="M17" i="28"/>
  <c r="L17" i="28"/>
  <c r="I17" i="28"/>
  <c r="G17" i="28"/>
  <c r="AM15" i="28"/>
  <c r="AS15" i="28" s="1"/>
  <c r="T15" i="28"/>
  <c r="R15" i="28"/>
  <c r="P15" i="28"/>
  <c r="M15" i="28"/>
  <c r="I15" i="28"/>
  <c r="G15" i="28"/>
  <c r="AM14" i="28"/>
  <c r="AS14" i="28" s="1"/>
  <c r="T14" i="28"/>
  <c r="R14" i="28"/>
  <c r="P14" i="28"/>
  <c r="M14" i="28"/>
  <c r="I14" i="28"/>
  <c r="G14" i="28"/>
  <c r="AM13" i="28"/>
  <c r="AS13" i="28" s="1"/>
  <c r="T13" i="28"/>
  <c r="R13" i="28"/>
  <c r="P13" i="28"/>
  <c r="M13" i="28"/>
  <c r="I13" i="28"/>
  <c r="G13" i="28"/>
  <c r="AM12" i="28"/>
  <c r="AS12" i="28" s="1"/>
  <c r="T12" i="28"/>
  <c r="R12" i="28"/>
  <c r="P12" i="28"/>
  <c r="L12" i="28"/>
  <c r="I12" i="28"/>
  <c r="G12" i="28"/>
  <c r="AM11" i="28"/>
  <c r="AS11" i="28" s="1"/>
  <c r="T11" i="28"/>
  <c r="R11" i="28"/>
  <c r="P11" i="28"/>
  <c r="L11" i="28"/>
  <c r="I11" i="28"/>
  <c r="G11" i="28"/>
  <c r="AM10" i="28"/>
  <c r="AS10" i="28" s="1"/>
  <c r="T10" i="28"/>
  <c r="R10" i="28"/>
  <c r="P10" i="28"/>
  <c r="L10" i="28"/>
  <c r="I10" i="28"/>
  <c r="G10" i="28"/>
  <c r="AM9" i="28"/>
  <c r="AS9" i="28" s="1"/>
  <c r="T9" i="28"/>
  <c r="R9" i="28"/>
  <c r="P9" i="28"/>
  <c r="L9" i="28"/>
  <c r="I9" i="28"/>
  <c r="G9" i="28"/>
  <c r="AG9" i="28" s="1"/>
  <c r="AL9" i="28" s="1"/>
  <c r="AM8" i="28"/>
  <c r="AS8" i="28" s="1"/>
  <c r="T8" i="28"/>
  <c r="R8" i="28"/>
  <c r="P8" i="28"/>
  <c r="N8" i="28"/>
  <c r="M8" i="28"/>
  <c r="I8" i="28"/>
  <c r="G8" i="28"/>
  <c r="AM7" i="28"/>
  <c r="AS7" i="28" s="1"/>
  <c r="T7" i="28"/>
  <c r="R7" i="28"/>
  <c r="P7" i="28"/>
  <c r="M7" i="28"/>
  <c r="I7" i="28"/>
  <c r="G7" i="28"/>
  <c r="AM6" i="28"/>
  <c r="AS6" i="28" s="1"/>
  <c r="T6" i="28"/>
  <c r="R6" i="28"/>
  <c r="P6" i="28"/>
  <c r="M6" i="28"/>
  <c r="I6" i="28"/>
  <c r="G6" i="28"/>
  <c r="AG6" i="28" s="1"/>
  <c r="AL6" i="28" s="1"/>
  <c r="AM5" i="28"/>
  <c r="AS5" i="28" s="1"/>
  <c r="T5" i="28"/>
  <c r="R5" i="28"/>
  <c r="P5" i="28"/>
  <c r="M5" i="28"/>
  <c r="I5" i="28"/>
  <c r="G5" i="28"/>
  <c r="AM4" i="28"/>
  <c r="AS4" i="28" s="1"/>
  <c r="T4" i="28"/>
  <c r="R4" i="28"/>
  <c r="P4" i="28"/>
  <c r="N4" i="28"/>
  <c r="M4" i="28"/>
  <c r="I4" i="28"/>
  <c r="G4" i="28"/>
  <c r="C5" i="32"/>
  <c r="C4" i="32"/>
  <c r="AU71" i="27"/>
  <c r="AM69" i="27"/>
  <c r="T69" i="27"/>
  <c r="R69" i="27"/>
  <c r="P69" i="27"/>
  <c r="N69" i="27"/>
  <c r="M69" i="27"/>
  <c r="L69" i="27"/>
  <c r="K69" i="27"/>
  <c r="I69" i="27"/>
  <c r="G69" i="27"/>
  <c r="AM68" i="27"/>
  <c r="T68" i="27"/>
  <c r="R68" i="27"/>
  <c r="P68" i="27"/>
  <c r="N68" i="27"/>
  <c r="M68" i="27"/>
  <c r="L68" i="27"/>
  <c r="K68" i="27"/>
  <c r="I68" i="27"/>
  <c r="G68" i="27"/>
  <c r="AM67" i="27"/>
  <c r="T67" i="27"/>
  <c r="R67" i="27"/>
  <c r="P67" i="27"/>
  <c r="N67" i="27"/>
  <c r="M67" i="27"/>
  <c r="L67" i="27"/>
  <c r="K67" i="27"/>
  <c r="I67" i="27"/>
  <c r="G67" i="27"/>
  <c r="AT66" i="27"/>
  <c r="AM66" i="27"/>
  <c r="AP66" i="27" s="1"/>
  <c r="T66" i="27"/>
  <c r="R66" i="27"/>
  <c r="P66" i="27"/>
  <c r="M66" i="27"/>
  <c r="L66" i="27"/>
  <c r="K66" i="27"/>
  <c r="N66" i="27" s="1"/>
  <c r="I66" i="27"/>
  <c r="AT65" i="27"/>
  <c r="AM65" i="27"/>
  <c r="AP65" i="27" s="1"/>
  <c r="T65" i="27"/>
  <c r="R65" i="27"/>
  <c r="P65" i="27"/>
  <c r="M65" i="27"/>
  <c r="L65" i="27"/>
  <c r="K65" i="27"/>
  <c r="N65" i="27" s="1"/>
  <c r="I65" i="27"/>
  <c r="AT64" i="27"/>
  <c r="AM64" i="27"/>
  <c r="AP64" i="27" s="1"/>
  <c r="T64" i="27"/>
  <c r="R64" i="27"/>
  <c r="P64" i="27"/>
  <c r="M64" i="27"/>
  <c r="L64" i="27"/>
  <c r="K64" i="27"/>
  <c r="N64" i="27" s="1"/>
  <c r="I64" i="27"/>
  <c r="AT63" i="27"/>
  <c r="AM63" i="27"/>
  <c r="AP63" i="27" s="1"/>
  <c r="T63" i="27"/>
  <c r="R63" i="27"/>
  <c r="P63" i="27"/>
  <c r="M63" i="27"/>
  <c r="L63" i="27"/>
  <c r="K63" i="27"/>
  <c r="N63" i="27" s="1"/>
  <c r="I63" i="27"/>
  <c r="AT62" i="27"/>
  <c r="AM62" i="27"/>
  <c r="AP62" i="27" s="1"/>
  <c r="T62" i="27"/>
  <c r="R62" i="27"/>
  <c r="P62" i="27"/>
  <c r="M62" i="27"/>
  <c r="L62" i="27"/>
  <c r="K62" i="27"/>
  <c r="N62" i="27" s="1"/>
  <c r="I62" i="27"/>
  <c r="AT60" i="27"/>
  <c r="AM60" i="27"/>
  <c r="T60" i="27"/>
  <c r="R60" i="27"/>
  <c r="P60" i="27"/>
  <c r="N60" i="27"/>
  <c r="L60" i="27"/>
  <c r="K60" i="27"/>
  <c r="M60" i="27" s="1"/>
  <c r="I60" i="27"/>
  <c r="AT59" i="27"/>
  <c r="AM59" i="27"/>
  <c r="T59" i="27"/>
  <c r="R59" i="27"/>
  <c r="P59" i="27"/>
  <c r="N59" i="27"/>
  <c r="L59" i="27"/>
  <c r="K59" i="27"/>
  <c r="M59" i="27" s="1"/>
  <c r="I59" i="27"/>
  <c r="AT58" i="27"/>
  <c r="AM58" i="27"/>
  <c r="AQ58" i="27" s="1"/>
  <c r="T58" i="27"/>
  <c r="R58" i="27"/>
  <c r="P58" i="27"/>
  <c r="N58" i="27"/>
  <c r="M58" i="27"/>
  <c r="K58" i="27"/>
  <c r="L58" i="27" s="1"/>
  <c r="I58" i="27"/>
  <c r="AT57" i="27"/>
  <c r="AM57" i="27"/>
  <c r="AQ57" i="27" s="1"/>
  <c r="T57" i="27"/>
  <c r="R57" i="27"/>
  <c r="P57" i="27"/>
  <c r="N57" i="27"/>
  <c r="M57" i="27"/>
  <c r="K57" i="27"/>
  <c r="L57" i="27" s="1"/>
  <c r="I57" i="27"/>
  <c r="AM55" i="27"/>
  <c r="AS55" i="27" s="1"/>
  <c r="R55" i="27"/>
  <c r="P55" i="27"/>
  <c r="N55" i="27"/>
  <c r="L55" i="27"/>
  <c r="K55" i="27"/>
  <c r="M55" i="27" s="1"/>
  <c r="I55" i="27"/>
  <c r="G55" i="27"/>
  <c r="AT55" i="27" s="1"/>
  <c r="AT54" i="27"/>
  <c r="AM54" i="27"/>
  <c r="AS54" i="27" s="1"/>
  <c r="T54" i="27"/>
  <c r="R54" i="27"/>
  <c r="P54" i="27"/>
  <c r="N54" i="27"/>
  <c r="L54" i="27"/>
  <c r="K54" i="27"/>
  <c r="M54" i="27" s="1"/>
  <c r="I54" i="27"/>
  <c r="AT53" i="27"/>
  <c r="AM53" i="27"/>
  <c r="AS53" i="27" s="1"/>
  <c r="T53" i="27"/>
  <c r="R53" i="27"/>
  <c r="P53" i="27"/>
  <c r="N53" i="27"/>
  <c r="L53" i="27"/>
  <c r="K53" i="27"/>
  <c r="M53" i="27" s="1"/>
  <c r="I53" i="27"/>
  <c r="AT52" i="27"/>
  <c r="AM52" i="27"/>
  <c r="AS52" i="27" s="1"/>
  <c r="T52" i="27"/>
  <c r="R52" i="27"/>
  <c r="P52" i="27"/>
  <c r="N52" i="27"/>
  <c r="L52" i="27"/>
  <c r="K52" i="27"/>
  <c r="M52" i="27" s="1"/>
  <c r="I52" i="27"/>
  <c r="AT51" i="27"/>
  <c r="AM51" i="27"/>
  <c r="AS51" i="27" s="1"/>
  <c r="T51" i="27"/>
  <c r="R51" i="27"/>
  <c r="P51" i="27"/>
  <c r="N51" i="27"/>
  <c r="L51" i="27"/>
  <c r="K51" i="27"/>
  <c r="M51" i="27" s="1"/>
  <c r="I51" i="27"/>
  <c r="AT50" i="27"/>
  <c r="AM50" i="27"/>
  <c r="AS50" i="27" s="1"/>
  <c r="T50" i="27"/>
  <c r="R50" i="27"/>
  <c r="P50" i="27"/>
  <c r="N50" i="27"/>
  <c r="L50" i="27"/>
  <c r="K50" i="27"/>
  <c r="M50" i="27" s="1"/>
  <c r="I50" i="27"/>
  <c r="AT49" i="27"/>
  <c r="AM49" i="27"/>
  <c r="AS49" i="27" s="1"/>
  <c r="T49" i="27"/>
  <c r="R49" i="27"/>
  <c r="P49" i="27"/>
  <c r="N49" i="27"/>
  <c r="L49" i="27"/>
  <c r="K49" i="27"/>
  <c r="M49" i="27" s="1"/>
  <c r="I49" i="27"/>
  <c r="AT48" i="27"/>
  <c r="AM48" i="27"/>
  <c r="AS48" i="27" s="1"/>
  <c r="T48" i="27"/>
  <c r="R48" i="27"/>
  <c r="P48" i="27"/>
  <c r="N48" i="27"/>
  <c r="L48" i="27"/>
  <c r="K48" i="27"/>
  <c r="M48" i="27" s="1"/>
  <c r="I48" i="27"/>
  <c r="AM47" i="27"/>
  <c r="T47" i="27"/>
  <c r="R47" i="27"/>
  <c r="P47" i="27"/>
  <c r="N47" i="27"/>
  <c r="M47" i="27"/>
  <c r="I47" i="27"/>
  <c r="G47" i="27"/>
  <c r="AM46" i="27"/>
  <c r="T46" i="27"/>
  <c r="R46" i="27"/>
  <c r="P46" i="27"/>
  <c r="N46" i="27"/>
  <c r="M46" i="27"/>
  <c r="I46" i="27"/>
  <c r="G46" i="27"/>
  <c r="AT46" i="27" s="1"/>
  <c r="AM45" i="27"/>
  <c r="T45" i="27"/>
  <c r="R45" i="27"/>
  <c r="P45" i="27"/>
  <c r="N45" i="27"/>
  <c r="M45" i="27"/>
  <c r="I45" i="27"/>
  <c r="G45" i="27"/>
  <c r="AM44" i="27"/>
  <c r="T44" i="27"/>
  <c r="R44" i="27"/>
  <c r="P44" i="27"/>
  <c r="N44" i="27"/>
  <c r="M44" i="27"/>
  <c r="I44" i="27"/>
  <c r="G44" i="27"/>
  <c r="AM42" i="27"/>
  <c r="AP42" i="27" s="1"/>
  <c r="T42" i="27"/>
  <c r="R42" i="27"/>
  <c r="P42" i="27"/>
  <c r="M42" i="27"/>
  <c r="L42" i="27"/>
  <c r="I42" i="27"/>
  <c r="G42" i="27"/>
  <c r="AM41" i="27"/>
  <c r="T41" i="27"/>
  <c r="R41" i="27"/>
  <c r="P41" i="27"/>
  <c r="M41" i="27"/>
  <c r="L41" i="27"/>
  <c r="I41" i="27"/>
  <c r="G41" i="27"/>
  <c r="AM40" i="27"/>
  <c r="T40" i="27"/>
  <c r="R40" i="27"/>
  <c r="P40" i="27"/>
  <c r="M40" i="27"/>
  <c r="L40" i="27"/>
  <c r="I40" i="27"/>
  <c r="G40" i="27"/>
  <c r="AM39" i="27"/>
  <c r="T39" i="27"/>
  <c r="R39" i="27"/>
  <c r="P39" i="27"/>
  <c r="M39" i="27"/>
  <c r="L39" i="27"/>
  <c r="I39" i="27"/>
  <c r="G39" i="27"/>
  <c r="AM38" i="27"/>
  <c r="T38" i="27"/>
  <c r="R38" i="27"/>
  <c r="P38" i="27"/>
  <c r="M38" i="27"/>
  <c r="L38" i="27"/>
  <c r="I38" i="27"/>
  <c r="G38" i="27"/>
  <c r="AM37" i="27"/>
  <c r="T37" i="27"/>
  <c r="R37" i="27"/>
  <c r="P37" i="27"/>
  <c r="M37" i="27"/>
  <c r="L37" i="27"/>
  <c r="I37" i="27"/>
  <c r="G37" i="27"/>
  <c r="AM36" i="27"/>
  <c r="T36" i="27"/>
  <c r="R36" i="27"/>
  <c r="P36" i="27"/>
  <c r="M36" i="27"/>
  <c r="L36" i="27"/>
  <c r="I36" i="27"/>
  <c r="G36" i="27"/>
  <c r="AM35" i="27"/>
  <c r="T35" i="27"/>
  <c r="R35" i="27"/>
  <c r="P35" i="27"/>
  <c r="M35" i="27"/>
  <c r="L35" i="27"/>
  <c r="I35" i="27"/>
  <c r="G35" i="27"/>
  <c r="AM34" i="27"/>
  <c r="AP34" i="27" s="1"/>
  <c r="T34" i="27"/>
  <c r="R34" i="27"/>
  <c r="P34" i="27"/>
  <c r="N34" i="27"/>
  <c r="M34" i="27"/>
  <c r="I34" i="27"/>
  <c r="G34" i="27"/>
  <c r="AM33" i="27"/>
  <c r="AO33" i="27" s="1"/>
  <c r="T33" i="27"/>
  <c r="R33" i="27"/>
  <c r="P33" i="27"/>
  <c r="M33" i="27"/>
  <c r="I33" i="27"/>
  <c r="G33" i="27"/>
  <c r="AM32" i="27"/>
  <c r="AO32" i="27" s="1"/>
  <c r="T32" i="27"/>
  <c r="R32" i="27"/>
  <c r="P32" i="27"/>
  <c r="M32" i="27"/>
  <c r="I32" i="27"/>
  <c r="G32" i="27"/>
  <c r="AM31" i="27"/>
  <c r="AO31" i="27" s="1"/>
  <c r="T31" i="27"/>
  <c r="R31" i="27"/>
  <c r="P31" i="27"/>
  <c r="M31" i="27"/>
  <c r="I31" i="27"/>
  <c r="G31" i="27"/>
  <c r="AT29" i="27"/>
  <c r="AM29" i="27"/>
  <c r="AP29" i="27" s="1"/>
  <c r="T29" i="27"/>
  <c r="R29" i="27"/>
  <c r="P29" i="27"/>
  <c r="N29" i="27"/>
  <c r="M29" i="27"/>
  <c r="K29" i="27"/>
  <c r="L29" i="27" s="1"/>
  <c r="I29" i="27"/>
  <c r="AM28" i="27"/>
  <c r="AO28" i="27" s="1"/>
  <c r="T28" i="27"/>
  <c r="R28" i="27"/>
  <c r="P28" i="27"/>
  <c r="N28" i="27"/>
  <c r="M28" i="27"/>
  <c r="I28" i="27"/>
  <c r="G28" i="27"/>
  <c r="AM27" i="27"/>
  <c r="AO27" i="27" s="1"/>
  <c r="T27" i="27"/>
  <c r="R27" i="27"/>
  <c r="P27" i="27"/>
  <c r="M27" i="27"/>
  <c r="I27" i="27"/>
  <c r="G27" i="27"/>
  <c r="AM26" i="27"/>
  <c r="AO26" i="27" s="1"/>
  <c r="T26" i="27"/>
  <c r="R26" i="27"/>
  <c r="P26" i="27"/>
  <c r="M26" i="27"/>
  <c r="I26" i="27"/>
  <c r="G26" i="27"/>
  <c r="AM25" i="27"/>
  <c r="AO25" i="27" s="1"/>
  <c r="T25" i="27"/>
  <c r="R25" i="27"/>
  <c r="P25" i="27"/>
  <c r="M25" i="27"/>
  <c r="I25" i="27"/>
  <c r="G25" i="27"/>
  <c r="AM23" i="27"/>
  <c r="AP23" i="27" s="1"/>
  <c r="T23" i="27"/>
  <c r="R23" i="27"/>
  <c r="P23" i="27"/>
  <c r="N23" i="27"/>
  <c r="L23" i="27"/>
  <c r="I23" i="27"/>
  <c r="G23" i="27"/>
  <c r="AM22" i="27"/>
  <c r="AO22" i="27" s="1"/>
  <c r="T22" i="27"/>
  <c r="R22" i="27"/>
  <c r="P22" i="27"/>
  <c r="M22" i="27"/>
  <c r="I22" i="27"/>
  <c r="G22" i="27"/>
  <c r="AM21" i="27"/>
  <c r="AO21" i="27" s="1"/>
  <c r="T21" i="27"/>
  <c r="R21" i="27"/>
  <c r="P21" i="27"/>
  <c r="M21" i="27"/>
  <c r="I21" i="27"/>
  <c r="G21" i="27"/>
  <c r="AM20" i="27"/>
  <c r="AO20" i="27" s="1"/>
  <c r="T20" i="27"/>
  <c r="R20" i="27"/>
  <c r="P20" i="27"/>
  <c r="M20" i="27"/>
  <c r="I20" i="27"/>
  <c r="G20" i="27"/>
  <c r="AM18" i="27"/>
  <c r="AP18" i="27" s="1"/>
  <c r="T18" i="27"/>
  <c r="R18" i="27"/>
  <c r="P18" i="27"/>
  <c r="N18" i="27"/>
  <c r="M18" i="27"/>
  <c r="I18" i="27"/>
  <c r="G18" i="27"/>
  <c r="AM17" i="27"/>
  <c r="AP17" i="27" s="1"/>
  <c r="T17" i="27"/>
  <c r="R17" i="27"/>
  <c r="P17" i="27"/>
  <c r="N17" i="27"/>
  <c r="M17" i="27"/>
  <c r="I17" i="27"/>
  <c r="G17" i="27"/>
  <c r="AM16" i="27"/>
  <c r="AP16" i="27" s="1"/>
  <c r="T16" i="27"/>
  <c r="R16" i="27"/>
  <c r="P16" i="27"/>
  <c r="N16" i="27"/>
  <c r="M16" i="27"/>
  <c r="I16" i="27"/>
  <c r="G16" i="27"/>
  <c r="AM15" i="27"/>
  <c r="AP15" i="27" s="1"/>
  <c r="T15" i="27"/>
  <c r="R15" i="27"/>
  <c r="P15" i="27"/>
  <c r="N15" i="27"/>
  <c r="M15" i="27"/>
  <c r="I15" i="27"/>
  <c r="G15" i="27"/>
  <c r="AM14" i="27"/>
  <c r="AP14" i="27" s="1"/>
  <c r="T14" i="27"/>
  <c r="R14" i="27"/>
  <c r="P14" i="27"/>
  <c r="N14" i="27"/>
  <c r="M14" i="27"/>
  <c r="I14" i="27"/>
  <c r="AM13" i="27"/>
  <c r="AP13" i="27" s="1"/>
  <c r="T13" i="27"/>
  <c r="R13" i="27"/>
  <c r="P13" i="27"/>
  <c r="N13" i="27"/>
  <c r="M13" i="27"/>
  <c r="I13" i="27"/>
  <c r="G13" i="27"/>
  <c r="AM12" i="27"/>
  <c r="AP12" i="27" s="1"/>
  <c r="T12" i="27"/>
  <c r="R12" i="27"/>
  <c r="P12" i="27"/>
  <c r="N12" i="27"/>
  <c r="M12" i="27"/>
  <c r="I12" i="27"/>
  <c r="G12" i="27"/>
  <c r="AM11" i="27"/>
  <c r="AP11" i="27" s="1"/>
  <c r="T11" i="27"/>
  <c r="R11" i="27"/>
  <c r="P11" i="27"/>
  <c r="N11" i="27"/>
  <c r="M11" i="27"/>
  <c r="I11" i="27"/>
  <c r="G11" i="27"/>
  <c r="AM10" i="27"/>
  <c r="AP10" i="27" s="1"/>
  <c r="T10" i="27"/>
  <c r="R10" i="27"/>
  <c r="P10" i="27"/>
  <c r="N10" i="27"/>
  <c r="M10" i="27"/>
  <c r="I10" i="27"/>
  <c r="G10" i="27"/>
  <c r="AM9" i="27"/>
  <c r="AP9" i="27" s="1"/>
  <c r="T9" i="27"/>
  <c r="R9" i="27"/>
  <c r="P9" i="27"/>
  <c r="N9" i="27"/>
  <c r="M9" i="27"/>
  <c r="I9" i="27"/>
  <c r="G9" i="27"/>
  <c r="AM8" i="27"/>
  <c r="AP8" i="27" s="1"/>
  <c r="T8" i="27"/>
  <c r="R8" i="27"/>
  <c r="P8" i="27"/>
  <c r="N8" i="27"/>
  <c r="M8" i="27"/>
  <c r="I8" i="27"/>
  <c r="G8" i="27"/>
  <c r="AM6" i="27"/>
  <c r="T6" i="27"/>
  <c r="R6" i="27"/>
  <c r="P6" i="27"/>
  <c r="M6" i="27"/>
  <c r="L6" i="27"/>
  <c r="I6" i="27"/>
  <c r="G6" i="27"/>
  <c r="B5" i="32"/>
  <c r="B4" i="32"/>
  <c r="AM174" i="26"/>
  <c r="T174" i="26"/>
  <c r="R174" i="26"/>
  <c r="P174" i="26"/>
  <c r="K174" i="26"/>
  <c r="I174" i="26"/>
  <c r="G174" i="26"/>
  <c r="AM173" i="26"/>
  <c r="T173" i="26"/>
  <c r="R173" i="26"/>
  <c r="P173" i="26"/>
  <c r="K173" i="26"/>
  <c r="I173" i="26"/>
  <c r="G173" i="26"/>
  <c r="AM172" i="26"/>
  <c r="T172" i="26"/>
  <c r="R172" i="26"/>
  <c r="P172" i="26"/>
  <c r="K172" i="26"/>
  <c r="I172" i="26"/>
  <c r="G172" i="26"/>
  <c r="AM171" i="26"/>
  <c r="T171" i="26"/>
  <c r="R171" i="26"/>
  <c r="P171" i="26"/>
  <c r="K171" i="26"/>
  <c r="I171" i="26"/>
  <c r="G171" i="26"/>
  <c r="AM170" i="26"/>
  <c r="AP170" i="26" s="1"/>
  <c r="T170" i="26"/>
  <c r="R170" i="26"/>
  <c r="K170" i="26"/>
  <c r="N170" i="26" s="1"/>
  <c r="I170" i="26"/>
  <c r="G170" i="26"/>
  <c r="AG170" i="26" s="1"/>
  <c r="AM169" i="26"/>
  <c r="AP169" i="26" s="1"/>
  <c r="T169" i="26"/>
  <c r="R169" i="26"/>
  <c r="K169" i="26"/>
  <c r="N169" i="26" s="1"/>
  <c r="I169" i="26"/>
  <c r="G169" i="26"/>
  <c r="AG169" i="26" s="1"/>
  <c r="AM168" i="26"/>
  <c r="AP168" i="26" s="1"/>
  <c r="T168" i="26"/>
  <c r="R168" i="26"/>
  <c r="K168" i="26"/>
  <c r="N168" i="26" s="1"/>
  <c r="I168" i="26"/>
  <c r="G168" i="26"/>
  <c r="AG168" i="26" s="1"/>
  <c r="AM167" i="26"/>
  <c r="AP167" i="26" s="1"/>
  <c r="T167" i="26"/>
  <c r="R167" i="26"/>
  <c r="K167" i="26"/>
  <c r="N167" i="26" s="1"/>
  <c r="I167" i="26"/>
  <c r="G167" i="26"/>
  <c r="AG167" i="26" s="1"/>
  <c r="AM166" i="26"/>
  <c r="T166" i="26"/>
  <c r="R166" i="26"/>
  <c r="K166" i="26"/>
  <c r="I166" i="26"/>
  <c r="G166" i="26"/>
  <c r="AG166" i="26" s="1"/>
  <c r="AL166" i="26" s="1"/>
  <c r="AM165" i="26"/>
  <c r="T165" i="26"/>
  <c r="P165" i="26"/>
  <c r="K165" i="26"/>
  <c r="M165" i="26" s="1"/>
  <c r="I165" i="26"/>
  <c r="G165" i="26"/>
  <c r="AG165" i="26" s="1"/>
  <c r="AL165" i="26" s="1"/>
  <c r="AM164" i="26"/>
  <c r="T164" i="26"/>
  <c r="R164" i="26"/>
  <c r="K164" i="26"/>
  <c r="I164" i="26"/>
  <c r="G164" i="26"/>
  <c r="AG164" i="26" s="1"/>
  <c r="AL164" i="26" s="1"/>
  <c r="AM163" i="26"/>
  <c r="T163" i="26"/>
  <c r="R163" i="26"/>
  <c r="K163" i="26"/>
  <c r="I163" i="26"/>
  <c r="G163" i="26"/>
  <c r="AG163" i="26" s="1"/>
  <c r="AL163" i="26" s="1"/>
  <c r="AM162" i="26"/>
  <c r="T162" i="26"/>
  <c r="R162" i="26"/>
  <c r="K162" i="26"/>
  <c r="I162" i="26"/>
  <c r="G162" i="26"/>
  <c r="AG162" i="26" s="1"/>
  <c r="AL162" i="26" s="1"/>
  <c r="AM161" i="26"/>
  <c r="T161" i="26"/>
  <c r="R161" i="26"/>
  <c r="K161" i="26"/>
  <c r="I161" i="26"/>
  <c r="G161" i="26"/>
  <c r="AG161" i="26" s="1"/>
  <c r="AL161" i="26" s="1"/>
  <c r="AM160" i="26"/>
  <c r="T160" i="26"/>
  <c r="R160" i="26"/>
  <c r="K160" i="26"/>
  <c r="I160" i="26"/>
  <c r="G160" i="26"/>
  <c r="AG160" i="26" s="1"/>
  <c r="AL160" i="26" s="1"/>
  <c r="AT158" i="26"/>
  <c r="AM158" i="26"/>
  <c r="AQ158" i="26" s="1"/>
  <c r="T158" i="26"/>
  <c r="R158" i="26"/>
  <c r="P158" i="26"/>
  <c r="K158" i="26"/>
  <c r="M158" i="26" s="1"/>
  <c r="I158" i="26"/>
  <c r="AT157" i="26"/>
  <c r="AM157" i="26"/>
  <c r="AQ157" i="26" s="1"/>
  <c r="T157" i="26"/>
  <c r="R157" i="26"/>
  <c r="P157" i="26"/>
  <c r="K157" i="26"/>
  <c r="M157" i="26" s="1"/>
  <c r="I157" i="26"/>
  <c r="AT156" i="26"/>
  <c r="AM156" i="26"/>
  <c r="AQ156" i="26" s="1"/>
  <c r="T156" i="26"/>
  <c r="R156" i="26"/>
  <c r="P156" i="26"/>
  <c r="K156" i="26"/>
  <c r="M156" i="26" s="1"/>
  <c r="I156" i="26"/>
  <c r="AT155" i="26"/>
  <c r="AM155" i="26"/>
  <c r="AQ155" i="26" s="1"/>
  <c r="T155" i="26"/>
  <c r="R155" i="26"/>
  <c r="P155" i="26"/>
  <c r="K155" i="26"/>
  <c r="M155" i="26" s="1"/>
  <c r="I155" i="26"/>
  <c r="AT154" i="26"/>
  <c r="AM154" i="26"/>
  <c r="AR154" i="26" s="1"/>
  <c r="T154" i="26"/>
  <c r="R154" i="26"/>
  <c r="P154" i="26"/>
  <c r="K154" i="26"/>
  <c r="M154" i="26" s="1"/>
  <c r="I154" i="26"/>
  <c r="AT153" i="26"/>
  <c r="AM153" i="26"/>
  <c r="AR153" i="26" s="1"/>
  <c r="T153" i="26"/>
  <c r="R153" i="26"/>
  <c r="P153" i="26"/>
  <c r="K153" i="26"/>
  <c r="M153" i="26" s="1"/>
  <c r="I153" i="26"/>
  <c r="AT152" i="26"/>
  <c r="AM152" i="26"/>
  <c r="AR152" i="26" s="1"/>
  <c r="T152" i="26"/>
  <c r="R152" i="26"/>
  <c r="P152" i="26"/>
  <c r="K152" i="26"/>
  <c r="M152" i="26" s="1"/>
  <c r="I152" i="26"/>
  <c r="AT151" i="26"/>
  <c r="AM151" i="26"/>
  <c r="AR151" i="26" s="1"/>
  <c r="T151" i="26"/>
  <c r="R151" i="26"/>
  <c r="P151" i="26"/>
  <c r="K151" i="26"/>
  <c r="M151" i="26" s="1"/>
  <c r="I151" i="26"/>
  <c r="AT150" i="26"/>
  <c r="AM150" i="26"/>
  <c r="AR150" i="26" s="1"/>
  <c r="T150" i="26"/>
  <c r="R150" i="26"/>
  <c r="P150" i="26"/>
  <c r="K150" i="26"/>
  <c r="M150" i="26" s="1"/>
  <c r="I150" i="26"/>
  <c r="AT149" i="26"/>
  <c r="AM149" i="26"/>
  <c r="AR149" i="26" s="1"/>
  <c r="T149" i="26"/>
  <c r="R149" i="26"/>
  <c r="P149" i="26"/>
  <c r="K149" i="26"/>
  <c r="M149" i="26" s="1"/>
  <c r="I149" i="26"/>
  <c r="AM147" i="26"/>
  <c r="AS147" i="26" s="1"/>
  <c r="R147" i="26"/>
  <c r="P147" i="26"/>
  <c r="K147" i="26"/>
  <c r="M147" i="26" s="1"/>
  <c r="I147" i="26"/>
  <c r="G147" i="26"/>
  <c r="AM146" i="26"/>
  <c r="T146" i="26"/>
  <c r="R146" i="26"/>
  <c r="P146" i="26"/>
  <c r="I146" i="26"/>
  <c r="G146" i="26"/>
  <c r="AM145" i="26"/>
  <c r="T145" i="26"/>
  <c r="R145" i="26"/>
  <c r="P145" i="26"/>
  <c r="I145" i="26"/>
  <c r="G145" i="26"/>
  <c r="AM144" i="26"/>
  <c r="T144" i="26"/>
  <c r="R144" i="26"/>
  <c r="P144" i="26"/>
  <c r="I144" i="26"/>
  <c r="G144" i="26"/>
  <c r="AM143" i="26"/>
  <c r="T143" i="26"/>
  <c r="R143" i="26"/>
  <c r="P143" i="26"/>
  <c r="I143" i="26"/>
  <c r="G143" i="26"/>
  <c r="AM142" i="26"/>
  <c r="T142" i="26"/>
  <c r="R142" i="26"/>
  <c r="P142" i="26"/>
  <c r="I142" i="26"/>
  <c r="G142" i="26"/>
  <c r="AM141" i="26"/>
  <c r="T141" i="26"/>
  <c r="R141" i="26"/>
  <c r="P141" i="26"/>
  <c r="I141" i="26"/>
  <c r="G141" i="26"/>
  <c r="AM140" i="26"/>
  <c r="T140" i="26"/>
  <c r="R140" i="26"/>
  <c r="P140" i="26"/>
  <c r="I140" i="26"/>
  <c r="G140" i="26"/>
  <c r="AM139" i="26"/>
  <c r="T139" i="26"/>
  <c r="R139" i="26"/>
  <c r="P139" i="26"/>
  <c r="I139" i="26"/>
  <c r="G139" i="26"/>
  <c r="AM138" i="26"/>
  <c r="T138" i="26"/>
  <c r="R138" i="26"/>
  <c r="P138" i="26"/>
  <c r="I138" i="26"/>
  <c r="G138" i="26"/>
  <c r="AM137" i="26"/>
  <c r="T137" i="26"/>
  <c r="R137" i="26"/>
  <c r="P137" i="26"/>
  <c r="I137" i="26"/>
  <c r="G137" i="26"/>
  <c r="AM136" i="26"/>
  <c r="T136" i="26"/>
  <c r="R136" i="26"/>
  <c r="P136" i="26"/>
  <c r="I136" i="26"/>
  <c r="G136" i="26"/>
  <c r="AM135" i="26"/>
  <c r="T135" i="26"/>
  <c r="R135" i="26"/>
  <c r="P135" i="26"/>
  <c r="I135" i="26"/>
  <c r="G135" i="26"/>
  <c r="AM134" i="26"/>
  <c r="T134" i="26"/>
  <c r="R134" i="26"/>
  <c r="P134" i="26"/>
  <c r="I134" i="26"/>
  <c r="G134" i="26"/>
  <c r="AM133" i="26"/>
  <c r="T133" i="26"/>
  <c r="R133" i="26"/>
  <c r="P133" i="26"/>
  <c r="I133" i="26"/>
  <c r="G133" i="26"/>
  <c r="AM132" i="26"/>
  <c r="T132" i="26"/>
  <c r="R132" i="26"/>
  <c r="P132" i="26"/>
  <c r="I132" i="26"/>
  <c r="G132" i="26"/>
  <c r="AM131" i="26"/>
  <c r="T131" i="26"/>
  <c r="R131" i="26"/>
  <c r="P131" i="26"/>
  <c r="I131" i="26"/>
  <c r="G131" i="26"/>
  <c r="AM130" i="26"/>
  <c r="T130" i="26"/>
  <c r="R130" i="26"/>
  <c r="P130" i="26"/>
  <c r="I130" i="26"/>
  <c r="G130" i="26"/>
  <c r="AM128" i="26"/>
  <c r="AP128" i="26" s="1"/>
  <c r="T128" i="26"/>
  <c r="R128" i="26"/>
  <c r="P128" i="26"/>
  <c r="I128" i="26"/>
  <c r="G128" i="26"/>
  <c r="AM127" i="26"/>
  <c r="AP127" i="26" s="1"/>
  <c r="T127" i="26"/>
  <c r="R127" i="26"/>
  <c r="P127" i="26"/>
  <c r="I127" i="26"/>
  <c r="G127" i="26"/>
  <c r="AM126" i="26"/>
  <c r="AP126" i="26" s="1"/>
  <c r="T126" i="26"/>
  <c r="R126" i="26"/>
  <c r="P126" i="26"/>
  <c r="I126" i="26"/>
  <c r="G126" i="26"/>
  <c r="AM125" i="26"/>
  <c r="AO125" i="26" s="1"/>
  <c r="T125" i="26"/>
  <c r="R125" i="26"/>
  <c r="P125" i="26"/>
  <c r="I125" i="26"/>
  <c r="G125" i="26"/>
  <c r="AM124" i="26"/>
  <c r="AO124" i="26" s="1"/>
  <c r="T124" i="26"/>
  <c r="R124" i="26"/>
  <c r="P124" i="26"/>
  <c r="I124" i="26"/>
  <c r="G124" i="26"/>
  <c r="AM123" i="26"/>
  <c r="T123" i="26"/>
  <c r="R123" i="26"/>
  <c r="P123" i="26"/>
  <c r="I123" i="26"/>
  <c r="G123" i="26"/>
  <c r="AM122" i="26"/>
  <c r="T122" i="26"/>
  <c r="R122" i="26"/>
  <c r="P122" i="26"/>
  <c r="I122" i="26"/>
  <c r="G122" i="26"/>
  <c r="AM121" i="26"/>
  <c r="T121" i="26"/>
  <c r="R121" i="26"/>
  <c r="P121" i="26"/>
  <c r="I121" i="26"/>
  <c r="G121" i="26"/>
  <c r="AM120" i="26"/>
  <c r="T120" i="26"/>
  <c r="R120" i="26"/>
  <c r="P120" i="26"/>
  <c r="I120" i="26"/>
  <c r="G120" i="26"/>
  <c r="AM119" i="26"/>
  <c r="T119" i="26"/>
  <c r="R119" i="26"/>
  <c r="P119" i="26"/>
  <c r="I119" i="26"/>
  <c r="G119" i="26"/>
  <c r="AM118" i="26"/>
  <c r="T118" i="26"/>
  <c r="R118" i="26"/>
  <c r="P118" i="26"/>
  <c r="I118" i="26"/>
  <c r="G118" i="26"/>
  <c r="AM117" i="26"/>
  <c r="T117" i="26"/>
  <c r="R117" i="26"/>
  <c r="P117" i="26"/>
  <c r="I117" i="26"/>
  <c r="G117" i="26"/>
  <c r="AM116" i="26"/>
  <c r="T116" i="26"/>
  <c r="R116" i="26"/>
  <c r="P116" i="26"/>
  <c r="I116" i="26"/>
  <c r="G116" i="26"/>
  <c r="AM115" i="26"/>
  <c r="T115" i="26"/>
  <c r="R115" i="26"/>
  <c r="P115" i="26"/>
  <c r="I115" i="26"/>
  <c r="G115" i="26"/>
  <c r="AM114" i="26"/>
  <c r="T114" i="26"/>
  <c r="R114" i="26"/>
  <c r="P114" i="26"/>
  <c r="I114" i="26"/>
  <c r="G114" i="26"/>
  <c r="AM113" i="26"/>
  <c r="T113" i="26"/>
  <c r="R113" i="26"/>
  <c r="P113" i="26"/>
  <c r="I113" i="26"/>
  <c r="G113" i="26"/>
  <c r="AM112" i="26"/>
  <c r="AP112" i="26" s="1"/>
  <c r="T112" i="26"/>
  <c r="R112" i="26"/>
  <c r="P112" i="26"/>
  <c r="I112" i="26"/>
  <c r="G112" i="26"/>
  <c r="AM111" i="26"/>
  <c r="AP111" i="26" s="1"/>
  <c r="T111" i="26"/>
  <c r="R111" i="26"/>
  <c r="P111" i="26"/>
  <c r="I111" i="26"/>
  <c r="G111" i="26"/>
  <c r="AM109" i="26"/>
  <c r="AO109" i="26" s="1"/>
  <c r="R109" i="26"/>
  <c r="P109" i="26"/>
  <c r="I109" i="26"/>
  <c r="G109" i="26"/>
  <c r="AM108" i="26"/>
  <c r="AO108" i="26" s="1"/>
  <c r="T108" i="26"/>
  <c r="R108" i="26"/>
  <c r="P108" i="26"/>
  <c r="I108" i="26"/>
  <c r="G108" i="26"/>
  <c r="AM107" i="26"/>
  <c r="T107" i="26"/>
  <c r="R107" i="26"/>
  <c r="P107" i="26"/>
  <c r="I107" i="26"/>
  <c r="G107" i="26"/>
  <c r="AM106" i="26"/>
  <c r="AP106" i="26" s="1"/>
  <c r="T106" i="26"/>
  <c r="R106" i="26"/>
  <c r="P106" i="26"/>
  <c r="I106" i="26"/>
  <c r="G106" i="26"/>
  <c r="AM105" i="26"/>
  <c r="AP105" i="26" s="1"/>
  <c r="T105" i="26"/>
  <c r="R105" i="26"/>
  <c r="P105" i="26"/>
  <c r="I105" i="26"/>
  <c r="G105" i="26"/>
  <c r="AM104" i="26"/>
  <c r="AP104" i="26" s="1"/>
  <c r="T104" i="26"/>
  <c r="R104" i="26"/>
  <c r="P104" i="26"/>
  <c r="I104" i="26"/>
  <c r="G104" i="26"/>
  <c r="AM103" i="26"/>
  <c r="AP103" i="26" s="1"/>
  <c r="T103" i="26"/>
  <c r="R103" i="26"/>
  <c r="P103" i="26"/>
  <c r="I103" i="26"/>
  <c r="G103" i="26"/>
  <c r="AM102" i="26"/>
  <c r="AP102" i="26" s="1"/>
  <c r="T102" i="26"/>
  <c r="R102" i="26"/>
  <c r="P102" i="26"/>
  <c r="I102" i="26"/>
  <c r="G102" i="26"/>
  <c r="AM101" i="26"/>
  <c r="AP101" i="26" s="1"/>
  <c r="T101" i="26"/>
  <c r="R101" i="26"/>
  <c r="P101" i="26"/>
  <c r="I101" i="26"/>
  <c r="G101" i="26"/>
  <c r="AM100" i="26"/>
  <c r="AP100" i="26" s="1"/>
  <c r="T100" i="26"/>
  <c r="R100" i="26"/>
  <c r="P100" i="26"/>
  <c r="I100" i="26"/>
  <c r="G100" i="26"/>
  <c r="AM99" i="26"/>
  <c r="AP99" i="26" s="1"/>
  <c r="T99" i="26"/>
  <c r="R99" i="26"/>
  <c r="P99" i="26"/>
  <c r="I99" i="26"/>
  <c r="G99" i="26"/>
  <c r="AM98" i="26"/>
  <c r="AP98" i="26" s="1"/>
  <c r="T98" i="26"/>
  <c r="R98" i="26"/>
  <c r="P98" i="26"/>
  <c r="I98" i="26"/>
  <c r="G98" i="26"/>
  <c r="AM97" i="26"/>
  <c r="AP97" i="26" s="1"/>
  <c r="T97" i="26"/>
  <c r="R97" i="26"/>
  <c r="P97" i="26"/>
  <c r="I97" i="26"/>
  <c r="G97" i="26"/>
  <c r="AM95" i="26"/>
  <c r="AO95" i="26" s="1"/>
  <c r="T95" i="26"/>
  <c r="R95" i="26"/>
  <c r="P95" i="26"/>
  <c r="I95" i="26"/>
  <c r="G95" i="26"/>
  <c r="AM94" i="26"/>
  <c r="AO94" i="26" s="1"/>
  <c r="T94" i="26"/>
  <c r="R94" i="26"/>
  <c r="P94" i="26"/>
  <c r="I94" i="26"/>
  <c r="G94" i="26"/>
  <c r="AM79" i="26"/>
  <c r="AO79" i="26" s="1"/>
  <c r="T79" i="26"/>
  <c r="R79" i="26"/>
  <c r="P79" i="26"/>
  <c r="I79" i="26"/>
  <c r="G79" i="26"/>
  <c r="AM78" i="26"/>
  <c r="AO78" i="26" s="1"/>
  <c r="T78" i="26"/>
  <c r="R78" i="26"/>
  <c r="P78" i="26"/>
  <c r="I78" i="26"/>
  <c r="G78" i="26"/>
  <c r="AM63" i="26"/>
  <c r="AP63" i="26" s="1"/>
  <c r="T63" i="26"/>
  <c r="R63" i="26"/>
  <c r="I63" i="26"/>
  <c r="G63" i="26"/>
  <c r="AM62" i="26"/>
  <c r="AP62" i="26" s="1"/>
  <c r="T62" i="26"/>
  <c r="R62" i="26"/>
  <c r="I62" i="26"/>
  <c r="G62" i="26"/>
  <c r="AM61" i="26"/>
  <c r="AP61" i="26" s="1"/>
  <c r="T61" i="26"/>
  <c r="R61" i="26"/>
  <c r="I61" i="26"/>
  <c r="G61" i="26"/>
  <c r="AM60" i="26"/>
  <c r="AP60" i="26" s="1"/>
  <c r="T60" i="26"/>
  <c r="R60" i="26"/>
  <c r="I60" i="26"/>
  <c r="G60" i="26"/>
  <c r="AM59" i="26"/>
  <c r="AP59" i="26" s="1"/>
  <c r="T59" i="26"/>
  <c r="R59" i="26"/>
  <c r="I59" i="26"/>
  <c r="G59" i="26"/>
  <c r="AM58" i="26"/>
  <c r="AP58" i="26" s="1"/>
  <c r="T58" i="26"/>
  <c r="R58" i="26"/>
  <c r="I58" i="26"/>
  <c r="G58" i="26"/>
  <c r="AM57" i="26"/>
  <c r="AP57" i="26" s="1"/>
  <c r="T57" i="26"/>
  <c r="R57" i="26"/>
  <c r="I57" i="26"/>
  <c r="G57" i="26"/>
  <c r="AM56" i="26"/>
  <c r="AP56" i="26" s="1"/>
  <c r="T56" i="26"/>
  <c r="R56" i="26"/>
  <c r="K56" i="26"/>
  <c r="M56" i="26" s="1"/>
  <c r="I56" i="26"/>
  <c r="G56" i="26"/>
  <c r="AM55" i="26"/>
  <c r="AP55" i="26" s="1"/>
  <c r="T55" i="26"/>
  <c r="R55" i="26"/>
  <c r="K55" i="26"/>
  <c r="M55" i="26" s="1"/>
  <c r="I55" i="26"/>
  <c r="G55" i="26"/>
  <c r="AM54" i="26"/>
  <c r="AP54" i="26" s="1"/>
  <c r="T54" i="26"/>
  <c r="R54" i="26"/>
  <c r="I54" i="26"/>
  <c r="G54" i="26"/>
  <c r="AM53" i="26"/>
  <c r="AP53" i="26" s="1"/>
  <c r="T53" i="26"/>
  <c r="R53" i="26"/>
  <c r="I53" i="26"/>
  <c r="G53" i="26"/>
  <c r="AM49" i="26"/>
  <c r="T49" i="26"/>
  <c r="R49" i="26"/>
  <c r="I49" i="26"/>
  <c r="G49" i="26"/>
  <c r="AM44" i="26"/>
  <c r="T44" i="26"/>
  <c r="R44" i="26"/>
  <c r="P44" i="26"/>
  <c r="I44" i="26"/>
  <c r="G44" i="26"/>
  <c r="AM39" i="26"/>
  <c r="T39" i="26"/>
  <c r="R39" i="26"/>
  <c r="P39" i="26"/>
  <c r="I39" i="26"/>
  <c r="G39" i="26"/>
  <c r="AM36" i="26"/>
  <c r="AS36" i="26" s="1"/>
  <c r="T36" i="26"/>
  <c r="R36" i="26"/>
  <c r="P36" i="26"/>
  <c r="I36" i="26"/>
  <c r="G36" i="26"/>
  <c r="AM35" i="26"/>
  <c r="AS35" i="26" s="1"/>
  <c r="T35" i="26"/>
  <c r="R35" i="26"/>
  <c r="P35" i="26"/>
  <c r="I35" i="26"/>
  <c r="G35" i="26"/>
  <c r="AM34" i="26"/>
  <c r="AS34" i="26" s="1"/>
  <c r="T34" i="26"/>
  <c r="R34" i="26"/>
  <c r="P34" i="26"/>
  <c r="I34" i="26"/>
  <c r="G34" i="26"/>
  <c r="AM33" i="26"/>
  <c r="AS33" i="26" s="1"/>
  <c r="T33" i="26"/>
  <c r="R33" i="26"/>
  <c r="P33" i="26"/>
  <c r="I33" i="26"/>
  <c r="G33" i="26"/>
  <c r="AM32" i="26"/>
  <c r="AS32" i="26" s="1"/>
  <c r="T32" i="26"/>
  <c r="R32" i="26"/>
  <c r="P32" i="26"/>
  <c r="I32" i="26"/>
  <c r="G32" i="26"/>
  <c r="AM30" i="26"/>
  <c r="AS30" i="26" s="1"/>
  <c r="T30" i="26"/>
  <c r="P30" i="26"/>
  <c r="K30" i="26"/>
  <c r="M30" i="26" s="1"/>
  <c r="I30" i="26"/>
  <c r="G30" i="26"/>
  <c r="AM29" i="26"/>
  <c r="AS29" i="26" s="1"/>
  <c r="T29" i="26"/>
  <c r="P29" i="26"/>
  <c r="K29" i="26"/>
  <c r="M29" i="26" s="1"/>
  <c r="I29" i="26"/>
  <c r="G29" i="26"/>
  <c r="AM25" i="26"/>
  <c r="AP25" i="26" s="1"/>
  <c r="T25" i="26"/>
  <c r="P25" i="26"/>
  <c r="K25" i="26"/>
  <c r="M25" i="26" s="1"/>
  <c r="I25" i="26"/>
  <c r="G25" i="26"/>
  <c r="AM24" i="26"/>
  <c r="AP24" i="26" s="1"/>
  <c r="T24" i="26"/>
  <c r="P24" i="26"/>
  <c r="K24" i="26"/>
  <c r="M24" i="26" s="1"/>
  <c r="I24" i="26"/>
  <c r="G24" i="26"/>
  <c r="AM23" i="26"/>
  <c r="AP23" i="26" s="1"/>
  <c r="T23" i="26"/>
  <c r="P23" i="26"/>
  <c r="K23" i="26"/>
  <c r="M23" i="26" s="1"/>
  <c r="I23" i="26"/>
  <c r="G23" i="26"/>
  <c r="AM22" i="26"/>
  <c r="AP22" i="26" s="1"/>
  <c r="T22" i="26"/>
  <c r="P22" i="26"/>
  <c r="K22" i="26"/>
  <c r="M22" i="26" s="1"/>
  <c r="I22" i="26"/>
  <c r="G22" i="26"/>
  <c r="AM21" i="26"/>
  <c r="AP21" i="26" s="1"/>
  <c r="T21" i="26"/>
  <c r="P21" i="26"/>
  <c r="K21" i="26"/>
  <c r="M21" i="26" s="1"/>
  <c r="I21" i="26"/>
  <c r="G21" i="26"/>
  <c r="AM20" i="26"/>
  <c r="AP20" i="26" s="1"/>
  <c r="T20" i="26"/>
  <c r="P20" i="26"/>
  <c r="K20" i="26"/>
  <c r="M20" i="26" s="1"/>
  <c r="I20" i="26"/>
  <c r="G20" i="26"/>
  <c r="AM19" i="26"/>
  <c r="AS19" i="26" s="1"/>
  <c r="T19" i="26"/>
  <c r="P19" i="26"/>
  <c r="I19" i="26"/>
  <c r="G19" i="26"/>
  <c r="AM18" i="26"/>
  <c r="AP18" i="26" s="1"/>
  <c r="T18" i="26"/>
  <c r="P18" i="26"/>
  <c r="K18" i="26"/>
  <c r="M18" i="26" s="1"/>
  <c r="I18" i="26"/>
  <c r="G18" i="26"/>
  <c r="AM17" i="26"/>
  <c r="AS17" i="26" s="1"/>
  <c r="T17" i="26"/>
  <c r="P17" i="26"/>
  <c r="K17" i="26"/>
  <c r="M17" i="26" s="1"/>
  <c r="I17" i="26"/>
  <c r="G17" i="26"/>
  <c r="R17" i="26" s="1"/>
  <c r="AM16" i="26"/>
  <c r="AS16" i="26" s="1"/>
  <c r="T16" i="26"/>
  <c r="P16" i="26"/>
  <c r="K16" i="26"/>
  <c r="M16" i="26" s="1"/>
  <c r="I16" i="26"/>
  <c r="G16" i="26"/>
  <c r="AM15" i="26"/>
  <c r="AS15" i="26" s="1"/>
  <c r="T15" i="26"/>
  <c r="P15" i="26"/>
  <c r="K15" i="26"/>
  <c r="M15" i="26" s="1"/>
  <c r="I15" i="26"/>
  <c r="G15" i="26"/>
  <c r="AM14" i="26"/>
  <c r="AS14" i="26" s="1"/>
  <c r="T14" i="26"/>
  <c r="P14" i="26"/>
  <c r="K14" i="26"/>
  <c r="M14" i="26" s="1"/>
  <c r="I14" i="26"/>
  <c r="G14" i="26"/>
  <c r="AM13" i="26"/>
  <c r="AS13" i="26" s="1"/>
  <c r="P13" i="26"/>
  <c r="K13" i="26"/>
  <c r="M13" i="26" s="1"/>
  <c r="I13" i="26"/>
  <c r="G13" i="26"/>
  <c r="AM9" i="26"/>
  <c r="AS9" i="26" s="1"/>
  <c r="T9" i="26"/>
  <c r="P9" i="26"/>
  <c r="K9" i="26"/>
  <c r="M9" i="26" s="1"/>
  <c r="I9" i="26"/>
  <c r="G9" i="26"/>
  <c r="AM4" i="26"/>
  <c r="AS4" i="26" s="1"/>
  <c r="T4" i="26"/>
  <c r="P4" i="26"/>
  <c r="K4" i="26"/>
  <c r="M4" i="26" s="1"/>
  <c r="I4" i="26"/>
  <c r="G4" i="26"/>
  <c r="AG4" i="26" s="1"/>
  <c r="AL4" i="26" s="1"/>
  <c r="U46" i="30" l="1"/>
  <c r="Y46" i="30"/>
  <c r="U48" i="30"/>
  <c r="Y48" i="30"/>
  <c r="U44" i="30"/>
  <c r="Y44" i="30"/>
  <c r="K143" i="28"/>
  <c r="AQ59" i="27"/>
  <c r="AS59" i="27"/>
  <c r="K90" i="27"/>
  <c r="AQ60" i="27"/>
  <c r="AS60" i="27"/>
  <c r="AR108" i="28"/>
  <c r="AP108" i="28"/>
  <c r="AO125" i="28"/>
  <c r="AS125" i="28"/>
  <c r="AR110" i="28"/>
  <c r="AP110" i="28"/>
  <c r="AR113" i="28"/>
  <c r="AP113" i="28"/>
  <c r="AR115" i="28"/>
  <c r="AP115" i="28"/>
  <c r="AR112" i="28"/>
  <c r="AP112" i="28"/>
  <c r="AO126" i="28"/>
  <c r="AS126" i="28"/>
  <c r="AO131" i="28"/>
  <c r="AS131" i="28"/>
  <c r="AH132" i="28"/>
  <c r="AL132" i="28"/>
  <c r="AR109" i="28"/>
  <c r="AP109" i="28"/>
  <c r="AR114" i="28"/>
  <c r="AP114" i="28"/>
  <c r="AO124" i="28"/>
  <c r="AS124" i="28"/>
  <c r="AR111" i="28"/>
  <c r="AP111" i="28"/>
  <c r="AO132" i="28"/>
  <c r="AS132" i="28"/>
  <c r="AO130" i="28"/>
  <c r="AS130" i="28"/>
  <c r="AR116" i="28"/>
  <c r="AP116" i="28"/>
  <c r="AQ86" i="28"/>
  <c r="AP86" i="28"/>
  <c r="AR80" i="28"/>
  <c r="AP80" i="28"/>
  <c r="AJ87" i="28"/>
  <c r="AI87" i="28"/>
  <c r="AR99" i="28"/>
  <c r="AP99" i="28"/>
  <c r="AR101" i="28"/>
  <c r="AP101" i="28"/>
  <c r="AR103" i="28"/>
  <c r="AP103" i="28"/>
  <c r="AS105" i="28"/>
  <c r="AP105" i="28"/>
  <c r="AL104" i="28"/>
  <c r="AI104" i="28"/>
  <c r="AQ87" i="28"/>
  <c r="AP87" i="28"/>
  <c r="AQ85" i="28"/>
  <c r="AP85" i="28"/>
  <c r="AR100" i="28"/>
  <c r="AP100" i="28"/>
  <c r="AR102" i="28"/>
  <c r="AP102" i="28"/>
  <c r="AS104" i="28"/>
  <c r="AP104" i="28"/>
  <c r="AS106" i="28"/>
  <c r="AP106" i="28"/>
  <c r="AR36" i="27"/>
  <c r="AP36" i="27"/>
  <c r="AR38" i="27"/>
  <c r="AP38" i="27"/>
  <c r="AR40" i="27"/>
  <c r="AP40" i="27"/>
  <c r="AS45" i="27"/>
  <c r="AP45" i="27"/>
  <c r="AS47" i="27"/>
  <c r="AP47" i="27"/>
  <c r="AR35" i="27"/>
  <c r="AP35" i="27"/>
  <c r="AR39" i="27"/>
  <c r="AP39" i="27"/>
  <c r="AS46" i="27"/>
  <c r="AP46" i="27"/>
  <c r="AR41" i="27"/>
  <c r="AP41" i="27"/>
  <c r="AR37" i="27"/>
  <c r="AP37" i="27"/>
  <c r="AS44" i="27"/>
  <c r="AP44" i="27"/>
  <c r="AP107" i="26"/>
  <c r="AO107" i="26"/>
  <c r="AQ119" i="26"/>
  <c r="AP119" i="26"/>
  <c r="AS136" i="26"/>
  <c r="AP136" i="26"/>
  <c r="AS144" i="26"/>
  <c r="AP144" i="26"/>
  <c r="AO163" i="26"/>
  <c r="AS163" i="26"/>
  <c r="AQ120" i="26"/>
  <c r="AP120" i="26"/>
  <c r="AS137" i="26"/>
  <c r="AP137" i="26"/>
  <c r="AS145" i="26"/>
  <c r="AP145" i="26"/>
  <c r="AO164" i="26"/>
  <c r="AS164" i="26"/>
  <c r="AQ118" i="26"/>
  <c r="AP118" i="26"/>
  <c r="AS135" i="26"/>
  <c r="AP135" i="26"/>
  <c r="AS143" i="26"/>
  <c r="AP143" i="26"/>
  <c r="AO162" i="26"/>
  <c r="AS162" i="26"/>
  <c r="AS134" i="26"/>
  <c r="AP134" i="26"/>
  <c r="AO161" i="26"/>
  <c r="AS161" i="26"/>
  <c r="AQ123" i="26"/>
  <c r="AP123" i="26"/>
  <c r="AS140" i="26"/>
  <c r="AP140" i="26"/>
  <c r="AQ113" i="26"/>
  <c r="AP113" i="26"/>
  <c r="AQ121" i="26"/>
  <c r="AP121" i="26"/>
  <c r="AR130" i="26"/>
  <c r="AP130" i="26"/>
  <c r="AS138" i="26"/>
  <c r="AP138" i="26"/>
  <c r="AS146" i="26"/>
  <c r="AP146" i="26"/>
  <c r="AO165" i="26"/>
  <c r="AS165" i="26"/>
  <c r="AS132" i="26"/>
  <c r="AP132" i="26"/>
  <c r="AQ114" i="26"/>
  <c r="AP114" i="26"/>
  <c r="AQ122" i="26"/>
  <c r="AP122" i="26"/>
  <c r="AR131" i="26"/>
  <c r="AP131" i="26"/>
  <c r="AS139" i="26"/>
  <c r="AP139" i="26"/>
  <c r="AO166" i="26"/>
  <c r="AS166" i="26"/>
  <c r="AQ117" i="26"/>
  <c r="AP117" i="26"/>
  <c r="AS142" i="26"/>
  <c r="AP142" i="26"/>
  <c r="AQ115" i="26"/>
  <c r="AP115" i="26"/>
  <c r="AQ116" i="26"/>
  <c r="AP116" i="26"/>
  <c r="AS133" i="26"/>
  <c r="AP133" i="26"/>
  <c r="AS141" i="26"/>
  <c r="AP141" i="26"/>
  <c r="AO160" i="26"/>
  <c r="AS160" i="26"/>
  <c r="K31" i="27"/>
  <c r="N31" i="27" s="1"/>
  <c r="AG31" i="27"/>
  <c r="AH31" i="27" s="1"/>
  <c r="AT126" i="28"/>
  <c r="AG126" i="28"/>
  <c r="AT109" i="26"/>
  <c r="AG109" i="26"/>
  <c r="AH109" i="26" s="1"/>
  <c r="AT68" i="27"/>
  <c r="AG68" i="27"/>
  <c r="P55" i="26"/>
  <c r="AG55" i="26"/>
  <c r="AI55" i="26" s="1"/>
  <c r="K4" i="29"/>
  <c r="N4" i="29" s="1"/>
  <c r="AF4" i="29"/>
  <c r="AK4" i="29" s="1"/>
  <c r="AT30" i="26"/>
  <c r="AG30" i="26"/>
  <c r="AL30" i="26" s="1"/>
  <c r="P168" i="26"/>
  <c r="AI168" i="26"/>
  <c r="AT16" i="27"/>
  <c r="AG16" i="27"/>
  <c r="AI16" i="27" s="1"/>
  <c r="AT45" i="27"/>
  <c r="AG45" i="27"/>
  <c r="AT94" i="28"/>
  <c r="AG94" i="28"/>
  <c r="AI94" i="28" s="1"/>
  <c r="K29" i="28"/>
  <c r="N29" i="28" s="1"/>
  <c r="AG29" i="28"/>
  <c r="AJ29" i="28" s="1"/>
  <c r="K45" i="28"/>
  <c r="L45" i="28" s="1"/>
  <c r="AG45" i="28"/>
  <c r="AI45" i="28" s="1"/>
  <c r="K62" i="28"/>
  <c r="N62" i="28" s="1"/>
  <c r="AG62" i="28"/>
  <c r="AI62" i="28" s="1"/>
  <c r="AT64" i="28"/>
  <c r="AG64" i="28"/>
  <c r="AI64" i="28" s="1"/>
  <c r="K68" i="28"/>
  <c r="L68" i="28" s="1"/>
  <c r="AG68" i="28"/>
  <c r="AI68" i="28" s="1"/>
  <c r="K82" i="28"/>
  <c r="L82" i="28" s="1"/>
  <c r="AG82" i="28"/>
  <c r="AI82" i="28" s="1"/>
  <c r="AT25" i="26"/>
  <c r="AG25" i="26"/>
  <c r="AI25" i="26" s="1"/>
  <c r="K111" i="26"/>
  <c r="L111" i="26" s="1"/>
  <c r="AG111" i="26"/>
  <c r="AI111" i="26" s="1"/>
  <c r="AT136" i="26"/>
  <c r="AG136" i="26"/>
  <c r="K32" i="27"/>
  <c r="N32" i="27" s="1"/>
  <c r="AG32" i="27"/>
  <c r="AH32" i="27" s="1"/>
  <c r="AT127" i="28"/>
  <c r="AG127" i="28"/>
  <c r="AH127" i="28" s="1"/>
  <c r="K8" i="29"/>
  <c r="M8" i="29" s="1"/>
  <c r="AF8" i="29"/>
  <c r="AH8" i="29" s="1"/>
  <c r="AS11" i="29"/>
  <c r="AF11" i="29"/>
  <c r="AI11" i="29" s="1"/>
  <c r="AS21" i="29"/>
  <c r="AF21" i="29"/>
  <c r="AH21" i="29" s="1"/>
  <c r="AT7" i="31"/>
  <c r="AG7" i="31"/>
  <c r="AH7" i="31" s="1"/>
  <c r="AT16" i="31"/>
  <c r="AG16" i="31"/>
  <c r="AH16" i="31" s="1"/>
  <c r="AT25" i="31"/>
  <c r="AG25" i="31"/>
  <c r="AI25" i="31" s="1"/>
  <c r="AT17" i="26"/>
  <c r="AG17" i="26"/>
  <c r="AL17" i="26" s="1"/>
  <c r="K53" i="26"/>
  <c r="L53" i="26" s="1"/>
  <c r="AG53" i="26"/>
  <c r="AI53" i="26" s="1"/>
  <c r="AT56" i="26"/>
  <c r="AG56" i="26"/>
  <c r="AI56" i="26" s="1"/>
  <c r="AT59" i="26"/>
  <c r="AG59" i="26"/>
  <c r="AI59" i="26" s="1"/>
  <c r="K27" i="27"/>
  <c r="N27" i="27" s="1"/>
  <c r="AG27" i="27"/>
  <c r="AH27" i="27" s="1"/>
  <c r="K5" i="28"/>
  <c r="L5" i="28" s="1"/>
  <c r="AG5" i="28"/>
  <c r="AL5" i="28" s="1"/>
  <c r="K14" i="28"/>
  <c r="N14" i="28" s="1"/>
  <c r="AG14" i="28"/>
  <c r="AL14" i="28" s="1"/>
  <c r="K18" i="29"/>
  <c r="N18" i="29" s="1"/>
  <c r="AF18" i="29"/>
  <c r="AI18" i="29" s="1"/>
  <c r="AS37" i="29"/>
  <c r="AF37" i="29"/>
  <c r="AH37" i="29" s="1"/>
  <c r="AS47" i="29"/>
  <c r="AF47" i="29"/>
  <c r="AG47" i="29" s="1"/>
  <c r="AT38" i="31"/>
  <c r="AG38" i="31"/>
  <c r="AI38" i="31" s="1"/>
  <c r="P162" i="26"/>
  <c r="AH162" i="26"/>
  <c r="AT138" i="26"/>
  <c r="AG138" i="26"/>
  <c r="AT12" i="27"/>
  <c r="AG12" i="27"/>
  <c r="AI12" i="27" s="1"/>
  <c r="K42" i="27"/>
  <c r="N42" i="27" s="1"/>
  <c r="AG42" i="27"/>
  <c r="AI42" i="27" s="1"/>
  <c r="K96" i="28"/>
  <c r="AG96" i="28"/>
  <c r="AI96" i="28" s="1"/>
  <c r="AT135" i="28"/>
  <c r="AG135" i="28"/>
  <c r="AT14" i="26"/>
  <c r="AG14" i="26"/>
  <c r="AL14" i="26" s="1"/>
  <c r="K35" i="28"/>
  <c r="L35" i="28" s="1"/>
  <c r="AG35" i="28"/>
  <c r="AJ35" i="28" s="1"/>
  <c r="AT84" i="28"/>
  <c r="AG84" i="28"/>
  <c r="AI84" i="28" s="1"/>
  <c r="AT39" i="26"/>
  <c r="AG39" i="26"/>
  <c r="AL39" i="26" s="1"/>
  <c r="AT171" i="26"/>
  <c r="AG171" i="26"/>
  <c r="AT97" i="26"/>
  <c r="AG97" i="26"/>
  <c r="AI97" i="26" s="1"/>
  <c r="AT105" i="26"/>
  <c r="AG105" i="26"/>
  <c r="AI105" i="26" s="1"/>
  <c r="AT114" i="26"/>
  <c r="AG114" i="26"/>
  <c r="AT122" i="26"/>
  <c r="AG122" i="26"/>
  <c r="AT131" i="26"/>
  <c r="AG131" i="26"/>
  <c r="AT139" i="26"/>
  <c r="AG139" i="26"/>
  <c r="AT147" i="26"/>
  <c r="AG147" i="26"/>
  <c r="AL147" i="26" s="1"/>
  <c r="P166" i="26"/>
  <c r="AH166" i="26"/>
  <c r="P125" i="28"/>
  <c r="AG125" i="28"/>
  <c r="AS5" i="29"/>
  <c r="AF5" i="29"/>
  <c r="AK5" i="29" s="1"/>
  <c r="AS39" i="29"/>
  <c r="AF39" i="29"/>
  <c r="AH39" i="29" s="1"/>
  <c r="R10" i="31"/>
  <c r="AG10" i="31"/>
  <c r="AH10" i="31" s="1"/>
  <c r="K19" i="31"/>
  <c r="L19" i="31" s="1"/>
  <c r="AG19" i="31"/>
  <c r="AH19" i="31" s="1"/>
  <c r="K28" i="31"/>
  <c r="L28" i="31" s="1"/>
  <c r="AG28" i="31"/>
  <c r="AI28" i="31" s="1"/>
  <c r="AT13" i="26"/>
  <c r="AG13" i="26"/>
  <c r="AL13" i="26" s="1"/>
  <c r="AS44" i="29"/>
  <c r="AF44" i="29"/>
  <c r="AG44" i="29" s="1"/>
  <c r="P131" i="28"/>
  <c r="AG131" i="28"/>
  <c r="AT27" i="31"/>
  <c r="AG27" i="31"/>
  <c r="AI27" i="31" s="1"/>
  <c r="P23" i="28"/>
  <c r="AG23" i="28"/>
  <c r="AI23" i="28" s="1"/>
  <c r="K36" i="27"/>
  <c r="N36" i="27" s="1"/>
  <c r="AG36" i="27"/>
  <c r="K78" i="28"/>
  <c r="L78" i="28" s="1"/>
  <c r="AG78" i="28"/>
  <c r="AK78" i="28" s="1"/>
  <c r="K25" i="27"/>
  <c r="N25" i="27" s="1"/>
  <c r="AG25" i="27"/>
  <c r="AH25" i="27" s="1"/>
  <c r="AT12" i="28"/>
  <c r="AG12" i="28"/>
  <c r="AL12" i="28" s="1"/>
  <c r="AT24" i="28"/>
  <c r="AG24" i="28"/>
  <c r="AI24" i="28" s="1"/>
  <c r="K16" i="29"/>
  <c r="N16" i="29" s="1"/>
  <c r="AF16" i="29"/>
  <c r="AI16" i="29" s="1"/>
  <c r="P43" i="29"/>
  <c r="AF43" i="29"/>
  <c r="AG43" i="29" s="1"/>
  <c r="P45" i="29"/>
  <c r="AF45" i="29"/>
  <c r="AG45" i="29" s="1"/>
  <c r="AT41" i="31"/>
  <c r="AG41" i="31"/>
  <c r="AI41" i="31" s="1"/>
  <c r="AT126" i="26"/>
  <c r="AG126" i="26"/>
  <c r="AI126" i="26" s="1"/>
  <c r="P170" i="26"/>
  <c r="AI170" i="26"/>
  <c r="AS46" i="29"/>
  <c r="AF46" i="29"/>
  <c r="AG46" i="29" s="1"/>
  <c r="K24" i="31"/>
  <c r="L24" i="31" s="1"/>
  <c r="AG24" i="31"/>
  <c r="AI24" i="31" s="1"/>
  <c r="AT61" i="26"/>
  <c r="AG61" i="26"/>
  <c r="AI61" i="26" s="1"/>
  <c r="AT104" i="26"/>
  <c r="AG104" i="26"/>
  <c r="AI104" i="26" s="1"/>
  <c r="P160" i="26"/>
  <c r="AH160" i="26"/>
  <c r="AT18" i="27"/>
  <c r="AG18" i="27"/>
  <c r="AI18" i="27" s="1"/>
  <c r="AT37" i="28"/>
  <c r="AG37" i="28"/>
  <c r="AJ37" i="28" s="1"/>
  <c r="AT80" i="28"/>
  <c r="AG80" i="28"/>
  <c r="AT163" i="26"/>
  <c r="AH163" i="26"/>
  <c r="AT35" i="26"/>
  <c r="AG35" i="26"/>
  <c r="AL35" i="26" s="1"/>
  <c r="AT108" i="26"/>
  <c r="AG108" i="26"/>
  <c r="AH108" i="26" s="1"/>
  <c r="K134" i="26"/>
  <c r="L134" i="26" s="1"/>
  <c r="AG134" i="26"/>
  <c r="AT161" i="26"/>
  <c r="AH161" i="26"/>
  <c r="AT169" i="26"/>
  <c r="AI169" i="26"/>
  <c r="AT22" i="27"/>
  <c r="AG22" i="27"/>
  <c r="AH22" i="27" s="1"/>
  <c r="AT69" i="27"/>
  <c r="AG69" i="27"/>
  <c r="K99" i="28"/>
  <c r="L99" i="28" s="1"/>
  <c r="AG99" i="28"/>
  <c r="AT101" i="28"/>
  <c r="AG101" i="28"/>
  <c r="K103" i="28"/>
  <c r="L103" i="28" s="1"/>
  <c r="AG103" i="28"/>
  <c r="K105" i="28"/>
  <c r="L105" i="28" s="1"/>
  <c r="AG105" i="28"/>
  <c r="AT134" i="28"/>
  <c r="AG134" i="28"/>
  <c r="AT5" i="31"/>
  <c r="AG5" i="31"/>
  <c r="AH5" i="31" s="1"/>
  <c r="AT14" i="31"/>
  <c r="AG14" i="31"/>
  <c r="AH14" i="31" s="1"/>
  <c r="AT23" i="31"/>
  <c r="AG23" i="31"/>
  <c r="AI23" i="31" s="1"/>
  <c r="AT31" i="31"/>
  <c r="AG31" i="31"/>
  <c r="AI31" i="31" s="1"/>
  <c r="AS50" i="29"/>
  <c r="AF50" i="29"/>
  <c r="AT101" i="26"/>
  <c r="AG101" i="26"/>
  <c r="AI101" i="26" s="1"/>
  <c r="K32" i="31"/>
  <c r="L32" i="31" s="1"/>
  <c r="AG32" i="31"/>
  <c r="AI32" i="31" s="1"/>
  <c r="K146" i="26"/>
  <c r="L146" i="26" s="1"/>
  <c r="AG146" i="26"/>
  <c r="K11" i="28"/>
  <c r="M11" i="28" s="1"/>
  <c r="AG11" i="28"/>
  <c r="AL11" i="28" s="1"/>
  <c r="K30" i="31"/>
  <c r="AG30" i="31"/>
  <c r="AI30" i="31" s="1"/>
  <c r="K41" i="28"/>
  <c r="L41" i="28" s="1"/>
  <c r="AG41" i="28"/>
  <c r="AJ41" i="28" s="1"/>
  <c r="AT79" i="26"/>
  <c r="AG79" i="26"/>
  <c r="AH79" i="26" s="1"/>
  <c r="AT10" i="28"/>
  <c r="AG10" i="28"/>
  <c r="AL10" i="28" s="1"/>
  <c r="AT130" i="28"/>
  <c r="AG130" i="28"/>
  <c r="AS14" i="29"/>
  <c r="AF14" i="29"/>
  <c r="AI14" i="29" s="1"/>
  <c r="W54" i="30"/>
  <c r="K4" i="28"/>
  <c r="L4" i="28" s="1"/>
  <c r="AG4" i="28"/>
  <c r="AL4" i="28" s="1"/>
  <c r="K25" i="28"/>
  <c r="N25" i="28" s="1"/>
  <c r="AG25" i="28"/>
  <c r="AI25" i="28" s="1"/>
  <c r="AP45" i="31"/>
  <c r="AT143" i="26"/>
  <c r="AG143" i="26"/>
  <c r="AT133" i="28"/>
  <c r="AG133" i="28"/>
  <c r="AS17" i="29"/>
  <c r="AF17" i="29"/>
  <c r="AI17" i="29" s="1"/>
  <c r="AT16" i="26"/>
  <c r="AG16" i="26"/>
  <c r="AL16" i="26" s="1"/>
  <c r="K23" i="27"/>
  <c r="M23" i="27" s="1"/>
  <c r="M71" i="27" s="1"/>
  <c r="AG23" i="27"/>
  <c r="AI23" i="27" s="1"/>
  <c r="P124" i="28"/>
  <c r="AG124" i="28"/>
  <c r="AT19" i="26"/>
  <c r="AG19" i="26"/>
  <c r="AL19" i="26" s="1"/>
  <c r="AT98" i="28"/>
  <c r="AG98" i="28"/>
  <c r="AI98" i="28" s="1"/>
  <c r="AT40" i="31"/>
  <c r="AG40" i="31"/>
  <c r="AI40" i="31" s="1"/>
  <c r="R22" i="26"/>
  <c r="AG22" i="26"/>
  <c r="AI22" i="26" s="1"/>
  <c r="AT34" i="26"/>
  <c r="AG34" i="26"/>
  <c r="AL34" i="26" s="1"/>
  <c r="AT116" i="26"/>
  <c r="AG116" i="26"/>
  <c r="AT173" i="26"/>
  <c r="AG173" i="26"/>
  <c r="K10" i="27"/>
  <c r="L10" i="27" s="1"/>
  <c r="AG10" i="27"/>
  <c r="AI10" i="27" s="1"/>
  <c r="AT14" i="27"/>
  <c r="AG14" i="27"/>
  <c r="AI14" i="27" s="1"/>
  <c r="AT34" i="27"/>
  <c r="AG34" i="27"/>
  <c r="AI34" i="27" s="1"/>
  <c r="AT40" i="27"/>
  <c r="AG40" i="27"/>
  <c r="AS13" i="29"/>
  <c r="AF13" i="29"/>
  <c r="AI13" i="29" s="1"/>
  <c r="AT7" i="28"/>
  <c r="AG7" i="28"/>
  <c r="AL7" i="28" s="1"/>
  <c r="K21" i="28"/>
  <c r="N21" i="28" s="1"/>
  <c r="AG21" i="28"/>
  <c r="AL21" i="28" s="1"/>
  <c r="AT31" i="28"/>
  <c r="AG31" i="28"/>
  <c r="AJ31" i="28" s="1"/>
  <c r="K39" i="28"/>
  <c r="L39" i="28" s="1"/>
  <c r="AG39" i="28"/>
  <c r="AJ39" i="28" s="1"/>
  <c r="AT54" i="28"/>
  <c r="AG54" i="28"/>
  <c r="AL54" i="28" s="1"/>
  <c r="K66" i="28"/>
  <c r="L66" i="28" s="1"/>
  <c r="AG66" i="28"/>
  <c r="AI66" i="28" s="1"/>
  <c r="AT119" i="26"/>
  <c r="AG119" i="26"/>
  <c r="AT20" i="26"/>
  <c r="AG20" i="26"/>
  <c r="AI20" i="26" s="1"/>
  <c r="AT32" i="26"/>
  <c r="AG32" i="26"/>
  <c r="AL32" i="26" s="1"/>
  <c r="AT23" i="26"/>
  <c r="AG23" i="26"/>
  <c r="AI23" i="26" s="1"/>
  <c r="K100" i="26"/>
  <c r="L100" i="26" s="1"/>
  <c r="AG100" i="26"/>
  <c r="AI100" i="26" s="1"/>
  <c r="AT142" i="26"/>
  <c r="AG142" i="26"/>
  <c r="AT15" i="26"/>
  <c r="AG15" i="26"/>
  <c r="AL15" i="26" s="1"/>
  <c r="AT174" i="26"/>
  <c r="AG174" i="26"/>
  <c r="R29" i="26"/>
  <c r="AG29" i="26"/>
  <c r="AL29" i="26" s="1"/>
  <c r="K44" i="26"/>
  <c r="M44" i="26" s="1"/>
  <c r="AG44" i="26"/>
  <c r="AL44" i="26" s="1"/>
  <c r="AT60" i="26"/>
  <c r="AG60" i="26"/>
  <c r="AI60" i="26" s="1"/>
  <c r="AT94" i="26"/>
  <c r="AG94" i="26"/>
  <c r="AH94" i="26" s="1"/>
  <c r="AT103" i="26"/>
  <c r="AG103" i="26"/>
  <c r="AI103" i="26" s="1"/>
  <c r="AT120" i="26"/>
  <c r="AG120" i="26"/>
  <c r="AT128" i="26"/>
  <c r="AG128" i="26"/>
  <c r="AI128" i="26" s="1"/>
  <c r="AT137" i="26"/>
  <c r="AG137" i="26"/>
  <c r="AT145" i="26"/>
  <c r="AG145" i="26"/>
  <c r="P164" i="26"/>
  <c r="AH164" i="26"/>
  <c r="K6" i="27"/>
  <c r="N6" i="27" s="1"/>
  <c r="K78" i="27" s="1"/>
  <c r="AG6" i="27"/>
  <c r="AL6" i="27" s="1"/>
  <c r="AT9" i="27"/>
  <c r="AG9" i="27"/>
  <c r="AI9" i="27" s="1"/>
  <c r="K11" i="27"/>
  <c r="L11" i="27" s="1"/>
  <c r="AG11" i="27"/>
  <c r="AI11" i="27" s="1"/>
  <c r="K13" i="27"/>
  <c r="L13" i="27" s="1"/>
  <c r="AG13" i="27"/>
  <c r="AI13" i="27" s="1"/>
  <c r="K15" i="27"/>
  <c r="L15" i="27" s="1"/>
  <c r="AG15" i="27"/>
  <c r="AI15" i="27" s="1"/>
  <c r="AT17" i="27"/>
  <c r="AG17" i="27"/>
  <c r="AI17" i="27" s="1"/>
  <c r="AT20" i="27"/>
  <c r="AG20" i="27"/>
  <c r="AH20" i="27" s="1"/>
  <c r="K35" i="27"/>
  <c r="N35" i="27" s="1"/>
  <c r="AG35" i="27"/>
  <c r="K37" i="27"/>
  <c r="N37" i="27" s="1"/>
  <c r="AG37" i="27"/>
  <c r="AT39" i="27"/>
  <c r="AG39" i="27"/>
  <c r="AT41" i="27"/>
  <c r="AG41" i="27"/>
  <c r="AT44" i="27"/>
  <c r="AG44" i="27"/>
  <c r="K46" i="27"/>
  <c r="L46" i="27" s="1"/>
  <c r="AG46" i="27"/>
  <c r="T55" i="27"/>
  <c r="K91" i="27" s="1"/>
  <c r="AG55" i="27"/>
  <c r="AL55" i="27" s="1"/>
  <c r="K8" i="28"/>
  <c r="L8" i="28" s="1"/>
  <c r="AG8" i="28"/>
  <c r="AL8" i="28" s="1"/>
  <c r="K93" i="28"/>
  <c r="AG93" i="28"/>
  <c r="AI93" i="28" s="1"/>
  <c r="K95" i="28"/>
  <c r="AG95" i="28"/>
  <c r="AI95" i="28" s="1"/>
  <c r="AT97" i="28"/>
  <c r="AG97" i="28"/>
  <c r="AI97" i="28" s="1"/>
  <c r="Y54" i="30"/>
  <c r="K8" i="31"/>
  <c r="M8" i="31" s="1"/>
  <c r="AG8" i="31"/>
  <c r="AH8" i="31" s="1"/>
  <c r="K17" i="31"/>
  <c r="L17" i="31" s="1"/>
  <c r="AG17" i="31"/>
  <c r="AH17" i="31" s="1"/>
  <c r="K26" i="31"/>
  <c r="L26" i="31" s="1"/>
  <c r="AG26" i="31"/>
  <c r="AI26" i="31" s="1"/>
  <c r="AS6" i="29"/>
  <c r="AF6" i="29"/>
  <c r="AK6" i="29" s="1"/>
  <c r="R24" i="26"/>
  <c r="AG24" i="26"/>
  <c r="AI24" i="26" s="1"/>
  <c r="AT78" i="26"/>
  <c r="AG78" i="26"/>
  <c r="AH78" i="26" s="1"/>
  <c r="K26" i="27"/>
  <c r="N26" i="27" s="1"/>
  <c r="AG26" i="27"/>
  <c r="AH26" i="27" s="1"/>
  <c r="K15" i="31"/>
  <c r="L15" i="31" s="1"/>
  <c r="AG15" i="31"/>
  <c r="AH15" i="31" s="1"/>
  <c r="AT58" i="26"/>
  <c r="AG58" i="26"/>
  <c r="AI58" i="26" s="1"/>
  <c r="K95" i="26"/>
  <c r="AG95" i="26"/>
  <c r="AH95" i="26" s="1"/>
  <c r="AT121" i="26"/>
  <c r="AG121" i="26"/>
  <c r="K130" i="26"/>
  <c r="L130" i="26" s="1"/>
  <c r="AG130" i="26"/>
  <c r="K100" i="28"/>
  <c r="L100" i="28" s="1"/>
  <c r="AG100" i="28"/>
  <c r="K106" i="28"/>
  <c r="L106" i="28" s="1"/>
  <c r="AG106" i="28"/>
  <c r="AT18" i="31"/>
  <c r="AG18" i="31"/>
  <c r="AH18" i="31" s="1"/>
  <c r="K21" i="27"/>
  <c r="N21" i="27" s="1"/>
  <c r="AG21" i="27"/>
  <c r="AH21" i="27" s="1"/>
  <c r="AT35" i="31"/>
  <c r="AG35" i="31"/>
  <c r="AI35" i="31" s="1"/>
  <c r="AT107" i="26"/>
  <c r="AG107" i="26"/>
  <c r="AT124" i="26"/>
  <c r="AG124" i="26"/>
  <c r="AH124" i="26" s="1"/>
  <c r="AT92" i="28"/>
  <c r="AG92" i="28"/>
  <c r="AI92" i="28" s="1"/>
  <c r="K129" i="28"/>
  <c r="L129" i="28" s="1"/>
  <c r="AG129" i="28"/>
  <c r="AH129" i="28" s="1"/>
  <c r="K4" i="31"/>
  <c r="L4" i="31" s="1"/>
  <c r="AG4" i="31"/>
  <c r="AH4" i="31" s="1"/>
  <c r="R12" i="31"/>
  <c r="AG12" i="31"/>
  <c r="AH12" i="31" s="1"/>
  <c r="K21" i="31"/>
  <c r="M21" i="31" s="1"/>
  <c r="AG21" i="31"/>
  <c r="AH21" i="31" s="1"/>
  <c r="K47" i="27"/>
  <c r="L47" i="27" s="1"/>
  <c r="AG47" i="27"/>
  <c r="K19" i="28"/>
  <c r="N19" i="28" s="1"/>
  <c r="AG19" i="28"/>
  <c r="AL19" i="28" s="1"/>
  <c r="K33" i="28"/>
  <c r="L33" i="28" s="1"/>
  <c r="AG33" i="28"/>
  <c r="AJ33" i="28" s="1"/>
  <c r="K56" i="28"/>
  <c r="L56" i="28" s="1"/>
  <c r="AG56" i="28"/>
  <c r="AL56" i="28" s="1"/>
  <c r="K76" i="28"/>
  <c r="L76" i="28" s="1"/>
  <c r="AG76" i="28"/>
  <c r="AK76" i="28" s="1"/>
  <c r="AT102" i="26"/>
  <c r="AG102" i="26"/>
  <c r="AI102" i="26" s="1"/>
  <c r="AT67" i="27"/>
  <c r="AG67" i="27"/>
  <c r="K117" i="26"/>
  <c r="L117" i="26" s="1"/>
  <c r="AG117" i="26"/>
  <c r="AT125" i="26"/>
  <c r="AG125" i="26"/>
  <c r="AH125" i="26" s="1"/>
  <c r="AT63" i="26"/>
  <c r="AG63" i="26"/>
  <c r="AI63" i="26" s="1"/>
  <c r="AT112" i="26"/>
  <c r="AG112" i="26"/>
  <c r="AI112" i="26" s="1"/>
  <c r="AT18" i="26"/>
  <c r="AG18" i="26"/>
  <c r="AI18" i="26" s="1"/>
  <c r="K57" i="26"/>
  <c r="M57" i="26" s="1"/>
  <c r="AG57" i="26"/>
  <c r="AI57" i="26" s="1"/>
  <c r="AT172" i="26"/>
  <c r="AG172" i="26"/>
  <c r="K33" i="27"/>
  <c r="N33" i="27" s="1"/>
  <c r="AG33" i="27"/>
  <c r="AH33" i="27" s="1"/>
  <c r="K18" i="28"/>
  <c r="N18" i="28" s="1"/>
  <c r="AG18" i="28"/>
  <c r="AL18" i="28" s="1"/>
  <c r="AT20" i="28"/>
  <c r="AG20" i="28"/>
  <c r="AL20" i="28" s="1"/>
  <c r="K22" i="28"/>
  <c r="N22" i="28" s="1"/>
  <c r="AG22" i="28"/>
  <c r="AI22" i="28" s="1"/>
  <c r="AT30" i="28"/>
  <c r="AG30" i="28"/>
  <c r="AJ30" i="28" s="1"/>
  <c r="K32" i="28"/>
  <c r="L32" i="28" s="1"/>
  <c r="AG32" i="28"/>
  <c r="AJ32" i="28" s="1"/>
  <c r="AT34" i="28"/>
  <c r="AG34" i="28"/>
  <c r="AJ34" i="28" s="1"/>
  <c r="K36" i="28"/>
  <c r="L36" i="28" s="1"/>
  <c r="AG36" i="28"/>
  <c r="AJ36" i="28" s="1"/>
  <c r="K38" i="28"/>
  <c r="L38" i="28" s="1"/>
  <c r="AG38" i="28"/>
  <c r="AJ38" i="28" s="1"/>
  <c r="K42" i="28"/>
  <c r="L42" i="28" s="1"/>
  <c r="AG42" i="28"/>
  <c r="AI42" i="28" s="1"/>
  <c r="K44" i="28"/>
  <c r="L44" i="28" s="1"/>
  <c r="AG44" i="28"/>
  <c r="AI44" i="28" s="1"/>
  <c r="AT46" i="28"/>
  <c r="AG46" i="28"/>
  <c r="AI46" i="28" s="1"/>
  <c r="K55" i="28"/>
  <c r="L55" i="28" s="1"/>
  <c r="AG55" i="28"/>
  <c r="AL55" i="28" s="1"/>
  <c r="K59" i="28"/>
  <c r="L59" i="28" s="1"/>
  <c r="AG59" i="28"/>
  <c r="AI59" i="28" s="1"/>
  <c r="AT61" i="28"/>
  <c r="AG61" i="28"/>
  <c r="AI61" i="28" s="1"/>
  <c r="AT63" i="28"/>
  <c r="AG63" i="28"/>
  <c r="AI63" i="28" s="1"/>
  <c r="K65" i="28"/>
  <c r="N65" i="28" s="1"/>
  <c r="AG65" i="28"/>
  <c r="AI65" i="28" s="1"/>
  <c r="AT67" i="28"/>
  <c r="AG67" i="28"/>
  <c r="AI67" i="28" s="1"/>
  <c r="K73" i="28"/>
  <c r="L73" i="28" s="1"/>
  <c r="AG73" i="28"/>
  <c r="AK73" i="28" s="1"/>
  <c r="AT75" i="28"/>
  <c r="AG75" i="28"/>
  <c r="AK75" i="28" s="1"/>
  <c r="K77" i="28"/>
  <c r="L77" i="28" s="1"/>
  <c r="AG77" i="28"/>
  <c r="AK77" i="28" s="1"/>
  <c r="K79" i="28"/>
  <c r="L79" i="28" s="1"/>
  <c r="AG79" i="28"/>
  <c r="AK79" i="28" s="1"/>
  <c r="AT81" i="28"/>
  <c r="AG81" i="28"/>
  <c r="AI81" i="28" s="1"/>
  <c r="K83" i="28"/>
  <c r="L83" i="28" s="1"/>
  <c r="AG83" i="28"/>
  <c r="AI83" i="28" s="1"/>
  <c r="K85" i="28"/>
  <c r="L85" i="28" s="1"/>
  <c r="AG85" i="28"/>
  <c r="AT128" i="28"/>
  <c r="AG128" i="28"/>
  <c r="AH128" i="28" s="1"/>
  <c r="K12" i="29"/>
  <c r="N12" i="29" s="1"/>
  <c r="AF12" i="29"/>
  <c r="AI12" i="29" s="1"/>
  <c r="AT34" i="31"/>
  <c r="AG34" i="31"/>
  <c r="AI34" i="31" s="1"/>
  <c r="AT39" i="31"/>
  <c r="AG39" i="31"/>
  <c r="AI39" i="31" s="1"/>
  <c r="AT42" i="31"/>
  <c r="AG42" i="31"/>
  <c r="AI42" i="31" s="1"/>
  <c r="AT36" i="26"/>
  <c r="AG36" i="26"/>
  <c r="AL36" i="26" s="1"/>
  <c r="AT118" i="26"/>
  <c r="AG118" i="26"/>
  <c r="AT135" i="26"/>
  <c r="AG135" i="26"/>
  <c r="AT13" i="28"/>
  <c r="AG13" i="28"/>
  <c r="AL13" i="28" s="1"/>
  <c r="K6" i="31"/>
  <c r="L6" i="31" s="1"/>
  <c r="AG6" i="31"/>
  <c r="AH6" i="31" s="1"/>
  <c r="AS42" i="29"/>
  <c r="AF42" i="29"/>
  <c r="AG42" i="29" s="1"/>
  <c r="AT49" i="26"/>
  <c r="AG49" i="26"/>
  <c r="AL49" i="26" s="1"/>
  <c r="K113" i="26"/>
  <c r="L113" i="26" s="1"/>
  <c r="AG113" i="26"/>
  <c r="AT165" i="26"/>
  <c r="AH165" i="26"/>
  <c r="K102" i="28"/>
  <c r="L102" i="28" s="1"/>
  <c r="AG102" i="28"/>
  <c r="K15" i="29"/>
  <c r="N15" i="29" s="1"/>
  <c r="AF15" i="29"/>
  <c r="AI15" i="29" s="1"/>
  <c r="AT9" i="31"/>
  <c r="AG9" i="31"/>
  <c r="AH9" i="31" s="1"/>
  <c r="AT99" i="26"/>
  <c r="AG99" i="26"/>
  <c r="AI99" i="26" s="1"/>
  <c r="AT133" i="26"/>
  <c r="AG133" i="26"/>
  <c r="AT141" i="26"/>
  <c r="AG141" i="26"/>
  <c r="K8" i="27"/>
  <c r="L8" i="27" s="1"/>
  <c r="AG8" i="27"/>
  <c r="AI8" i="27" s="1"/>
  <c r="K38" i="27"/>
  <c r="N38" i="27" s="1"/>
  <c r="AG38" i="27"/>
  <c r="AT17" i="28"/>
  <c r="AG17" i="28"/>
  <c r="AL17" i="28" s="1"/>
  <c r="K58" i="28"/>
  <c r="L58" i="28" s="1"/>
  <c r="AG58" i="28"/>
  <c r="AL58" i="28" s="1"/>
  <c r="K86" i="28"/>
  <c r="L86" i="28" s="1"/>
  <c r="AG86" i="28"/>
  <c r="AS49" i="29"/>
  <c r="AF49" i="29"/>
  <c r="AT43" i="31"/>
  <c r="AG43" i="31"/>
  <c r="AI43" i="31" s="1"/>
  <c r="AT62" i="26"/>
  <c r="AG62" i="26"/>
  <c r="AI62" i="26" s="1"/>
  <c r="AT127" i="26"/>
  <c r="AG127" i="26"/>
  <c r="AI127" i="26" s="1"/>
  <c r="AT144" i="26"/>
  <c r="AG144" i="26"/>
  <c r="AT9" i="26"/>
  <c r="AG9" i="26"/>
  <c r="AL9" i="26" s="1"/>
  <c r="AT54" i="26"/>
  <c r="AG54" i="26"/>
  <c r="AI54" i="26" s="1"/>
  <c r="AT21" i="26"/>
  <c r="AG21" i="26"/>
  <c r="AI21" i="26" s="1"/>
  <c r="AT33" i="26"/>
  <c r="AG33" i="26"/>
  <c r="AL33" i="26" s="1"/>
  <c r="K98" i="26"/>
  <c r="L98" i="26" s="1"/>
  <c r="AG98" i="26"/>
  <c r="AI98" i="26" s="1"/>
  <c r="AT106" i="26"/>
  <c r="AG106" i="26"/>
  <c r="AI106" i="26" s="1"/>
  <c r="K115" i="26"/>
  <c r="L115" i="26" s="1"/>
  <c r="AG115" i="26"/>
  <c r="AT123" i="26"/>
  <c r="AG123" i="26"/>
  <c r="K132" i="26"/>
  <c r="L132" i="26" s="1"/>
  <c r="AG132" i="26"/>
  <c r="AT140" i="26"/>
  <c r="AG140" i="26"/>
  <c r="AT167" i="26"/>
  <c r="AI167" i="26"/>
  <c r="K28" i="27"/>
  <c r="L28" i="27" s="1"/>
  <c r="AG28" i="27"/>
  <c r="AH28" i="27" s="1"/>
  <c r="K15" i="28"/>
  <c r="N15" i="28" s="1"/>
  <c r="AG15" i="28"/>
  <c r="AL15" i="28" s="1"/>
  <c r="AS9" i="29"/>
  <c r="AF9" i="29"/>
  <c r="AH9" i="29" s="1"/>
  <c r="K19" i="29"/>
  <c r="L19" i="29" s="1"/>
  <c r="AF19" i="29"/>
  <c r="AI19" i="29" s="1"/>
  <c r="AS48" i="29"/>
  <c r="AF48" i="29"/>
  <c r="AG48" i="29" s="1"/>
  <c r="AT11" i="31"/>
  <c r="AG11" i="31"/>
  <c r="AH11" i="31" s="1"/>
  <c r="AT20" i="31"/>
  <c r="AG20" i="31"/>
  <c r="AH20" i="31" s="1"/>
  <c r="AT29" i="31"/>
  <c r="AG29" i="31"/>
  <c r="AI29" i="31" s="1"/>
  <c r="L30" i="31"/>
  <c r="N30" i="31"/>
  <c r="N132" i="28"/>
  <c r="N130" i="28"/>
  <c r="O42" i="30"/>
  <c r="F6" i="32"/>
  <c r="AN52" i="29"/>
  <c r="AR23" i="28"/>
  <c r="AP23" i="28"/>
  <c r="AR25" i="28"/>
  <c r="AP25" i="28"/>
  <c r="AR24" i="28"/>
  <c r="AP24" i="28"/>
  <c r="AR22" i="28"/>
  <c r="AP22" i="28"/>
  <c r="N124" i="28"/>
  <c r="AQ137" i="28"/>
  <c r="N126" i="28"/>
  <c r="AO71" i="27"/>
  <c r="AP6" i="27"/>
  <c r="AS6" i="27"/>
  <c r="X54" i="30"/>
  <c r="U54" i="30"/>
  <c r="AQ71" i="27"/>
  <c r="AT26" i="27"/>
  <c r="AT21" i="27"/>
  <c r="K127" i="28"/>
  <c r="L127" i="28" s="1"/>
  <c r="N125" i="28"/>
  <c r="N131" i="28"/>
  <c r="K128" i="28"/>
  <c r="L128" i="28" s="1"/>
  <c r="M32" i="31"/>
  <c r="AO45" i="31"/>
  <c r="AT4" i="31"/>
  <c r="M17" i="31"/>
  <c r="AQ52" i="29"/>
  <c r="P42" i="29"/>
  <c r="AP52" i="29"/>
  <c r="AO52" i="29"/>
  <c r="K68" i="29"/>
  <c r="L12" i="29"/>
  <c r="L34" i="29"/>
  <c r="N46" i="29"/>
  <c r="N48" i="29"/>
  <c r="N41" i="29"/>
  <c r="AR52" i="29"/>
  <c r="N45" i="29"/>
  <c r="N47" i="29"/>
  <c r="AR165" i="26"/>
  <c r="AP44" i="26"/>
  <c r="AS44" i="26"/>
  <c r="AP39" i="26"/>
  <c r="AS39" i="26"/>
  <c r="AR49" i="26"/>
  <c r="AS49" i="26"/>
  <c r="M163" i="26"/>
  <c r="N163" i="26"/>
  <c r="M161" i="26"/>
  <c r="N161" i="26"/>
  <c r="M164" i="26"/>
  <c r="N164" i="26"/>
  <c r="M162" i="26"/>
  <c r="N162" i="26"/>
  <c r="M160" i="26"/>
  <c r="N160" i="26"/>
  <c r="M166" i="26"/>
  <c r="N166" i="26"/>
  <c r="AW52" i="29"/>
  <c r="AT15" i="31"/>
  <c r="Z17" i="30"/>
  <c r="Q15" i="30"/>
  <c r="Q13" i="30"/>
  <c r="Q11" i="30"/>
  <c r="O48" i="30"/>
  <c r="O46" i="30"/>
  <c r="Z29" i="30"/>
  <c r="Q27" i="30"/>
  <c r="AD54" i="30"/>
  <c r="Q7" i="30"/>
  <c r="Q23" i="30"/>
  <c r="Q21" i="30"/>
  <c r="Q5" i="30"/>
  <c r="Q19" i="30"/>
  <c r="M42" i="30"/>
  <c r="Q9" i="30"/>
  <c r="L59" i="30"/>
  <c r="S54" i="30"/>
  <c r="O44" i="30"/>
  <c r="Q25" i="30"/>
  <c r="AT28" i="27"/>
  <c r="AX71" i="27"/>
  <c r="AT11" i="27"/>
  <c r="AT13" i="27"/>
  <c r="K17" i="27"/>
  <c r="L17" i="27" s="1"/>
  <c r="AM71" i="27"/>
  <c r="AT8" i="27"/>
  <c r="AT36" i="27"/>
  <c r="AT38" i="27"/>
  <c r="AS4" i="29"/>
  <c r="AS15" i="29"/>
  <c r="L4" i="29"/>
  <c r="AS45" i="29"/>
  <c r="R52" i="29"/>
  <c r="AL52" i="29"/>
  <c r="AS8" i="29"/>
  <c r="AT131" i="28"/>
  <c r="P22" i="28"/>
  <c r="L22" i="28"/>
  <c r="P24" i="28"/>
  <c r="AT78" i="28"/>
  <c r="AT25" i="28"/>
  <c r="L25" i="28"/>
  <c r="P25" i="28"/>
  <c r="P57" i="26"/>
  <c r="P60" i="26"/>
  <c r="N53" i="26"/>
  <c r="P58" i="26"/>
  <c r="P53" i="26"/>
  <c r="P61" i="26"/>
  <c r="N56" i="26"/>
  <c r="L56" i="26"/>
  <c r="P54" i="26"/>
  <c r="L57" i="26"/>
  <c r="P62" i="26"/>
  <c r="P49" i="26"/>
  <c r="N55" i="26"/>
  <c r="L55" i="26"/>
  <c r="P63" i="26"/>
  <c r="P59" i="26"/>
  <c r="AT35" i="28"/>
  <c r="AT39" i="28"/>
  <c r="AT41" i="28"/>
  <c r="AT21" i="28"/>
  <c r="AT32" i="28"/>
  <c r="AT79" i="28"/>
  <c r="AT76" i="28"/>
  <c r="AT83" i="28"/>
  <c r="AT85" i="28"/>
  <c r="AT8" i="28"/>
  <c r="AT15" i="28"/>
  <c r="AT42" i="28"/>
  <c r="AT95" i="28"/>
  <c r="AM137" i="28"/>
  <c r="L15" i="28"/>
  <c r="P126" i="28"/>
  <c r="AT56" i="28"/>
  <c r="AT102" i="28"/>
  <c r="AT11" i="28"/>
  <c r="AT58" i="28"/>
  <c r="AT106" i="28"/>
  <c r="AT124" i="28"/>
  <c r="AT62" i="28"/>
  <c r="AT18" i="28"/>
  <c r="AT66" i="28"/>
  <c r="L14" i="28"/>
  <c r="AT44" i="28"/>
  <c r="AT93" i="28"/>
  <c r="AT4" i="28"/>
  <c r="AT33" i="28"/>
  <c r="AT99" i="28"/>
  <c r="AT12" i="31"/>
  <c r="AM45" i="31"/>
  <c r="AT28" i="31"/>
  <c r="AT26" i="31"/>
  <c r="AT10" i="31"/>
  <c r="AT32" i="31"/>
  <c r="AT6" i="31"/>
  <c r="G6" i="32"/>
  <c r="K43" i="31"/>
  <c r="L43" i="31" s="1"/>
  <c r="K34" i="31"/>
  <c r="L34" i="31" s="1"/>
  <c r="K41" i="31"/>
  <c r="L41" i="31" s="1"/>
  <c r="AT24" i="31"/>
  <c r="K39" i="31"/>
  <c r="L39" i="31" s="1"/>
  <c r="AT21" i="31"/>
  <c r="AX45" i="31"/>
  <c r="AT8" i="31"/>
  <c r="AT19" i="31"/>
  <c r="AT30" i="31"/>
  <c r="AT17" i="31"/>
  <c r="AX176" i="26"/>
  <c r="AT170" i="26"/>
  <c r="AT22" i="26"/>
  <c r="AT53" i="26"/>
  <c r="AT44" i="26"/>
  <c r="R20" i="26"/>
  <c r="AT132" i="26"/>
  <c r="AT134" i="26"/>
  <c r="AT113" i="26"/>
  <c r="AT55" i="26"/>
  <c r="AT111" i="26"/>
  <c r="K127" i="26"/>
  <c r="L127" i="26" s="1"/>
  <c r="AT130" i="26"/>
  <c r="K144" i="26"/>
  <c r="L144" i="26" s="1"/>
  <c r="R19" i="26"/>
  <c r="AM176" i="26"/>
  <c r="AT95" i="26"/>
  <c r="AT57" i="26"/>
  <c r="AT115" i="26"/>
  <c r="P163" i="26"/>
  <c r="AT100" i="26"/>
  <c r="AT168" i="26"/>
  <c r="P161" i="26"/>
  <c r="AT98" i="26"/>
  <c r="AT117" i="26"/>
  <c r="AT146" i="26"/>
  <c r="AT29" i="26"/>
  <c r="AT24" i="26"/>
  <c r="K62" i="26"/>
  <c r="M62" i="26" s="1"/>
  <c r="K78" i="26"/>
  <c r="K108" i="26"/>
  <c r="L108" i="26" s="1"/>
  <c r="K125" i="26"/>
  <c r="L125" i="26" s="1"/>
  <c r="K142" i="26"/>
  <c r="L142" i="26" s="1"/>
  <c r="R18" i="26"/>
  <c r="K36" i="26"/>
  <c r="N36" i="26" s="1"/>
  <c r="K106" i="26"/>
  <c r="L106" i="26" s="1"/>
  <c r="K123" i="26"/>
  <c r="L123" i="26" s="1"/>
  <c r="K140" i="26"/>
  <c r="L140" i="26" s="1"/>
  <c r="R16" i="26"/>
  <c r="K34" i="26"/>
  <c r="N34" i="26" s="1"/>
  <c r="K104" i="26"/>
  <c r="L104" i="26" s="1"/>
  <c r="K121" i="26"/>
  <c r="L121" i="26" s="1"/>
  <c r="K138" i="26"/>
  <c r="L138" i="26" s="1"/>
  <c r="AT166" i="26"/>
  <c r="R14" i="26"/>
  <c r="K32" i="26"/>
  <c r="N32" i="26" s="1"/>
  <c r="K59" i="26"/>
  <c r="M59" i="26" s="1"/>
  <c r="K102" i="26"/>
  <c r="L102" i="26" s="1"/>
  <c r="K119" i="26"/>
  <c r="L119" i="26" s="1"/>
  <c r="K136" i="26"/>
  <c r="L136" i="26" s="1"/>
  <c r="P169" i="26"/>
  <c r="AT164" i="26"/>
  <c r="R9" i="26"/>
  <c r="P167" i="26"/>
  <c r="AT162" i="26"/>
  <c r="B3" i="32"/>
  <c r="B6" i="32" s="1"/>
  <c r="AT160" i="26"/>
  <c r="K20" i="27"/>
  <c r="K14" i="27"/>
  <c r="L14" i="27" s="1"/>
  <c r="G71" i="27"/>
  <c r="K16" i="27"/>
  <c r="L16" i="27" s="1"/>
  <c r="AT10" i="27"/>
  <c r="AT33" i="27"/>
  <c r="K39" i="27"/>
  <c r="N39" i="27" s="1"/>
  <c r="AT35" i="27"/>
  <c r="AT42" i="27"/>
  <c r="K41" i="27"/>
  <c r="N41" i="27" s="1"/>
  <c r="AT25" i="27"/>
  <c r="AT47" i="27"/>
  <c r="C3" i="32"/>
  <c r="C6" i="32" s="1"/>
  <c r="AT32" i="27"/>
  <c r="K92" i="28"/>
  <c r="L92" i="28" s="1"/>
  <c r="K34" i="28"/>
  <c r="L34" i="28" s="1"/>
  <c r="K24" i="28"/>
  <c r="P130" i="28"/>
  <c r="K75" i="28"/>
  <c r="L75" i="28" s="1"/>
  <c r="K7" i="28"/>
  <c r="AT68" i="28"/>
  <c r="K54" i="28"/>
  <c r="L54" i="28" s="1"/>
  <c r="K158" i="28"/>
  <c r="AT5" i="28"/>
  <c r="AT14" i="28"/>
  <c r="AT38" i="28"/>
  <c r="K10" i="28"/>
  <c r="AT22" i="28"/>
  <c r="AT55" i="28"/>
  <c r="AT103" i="28"/>
  <c r="AT82" i="28"/>
  <c r="AT105" i="28"/>
  <c r="AT36" i="28"/>
  <c r="AT45" i="28"/>
  <c r="AT73" i="28"/>
  <c r="P127" i="28"/>
  <c r="K13" i="28"/>
  <c r="AT59" i="28"/>
  <c r="AT86" i="28"/>
  <c r="AT96" i="28"/>
  <c r="AT29" i="28"/>
  <c r="AT19" i="28"/>
  <c r="AT100" i="28"/>
  <c r="K6" i="29"/>
  <c r="K75" i="29"/>
  <c r="P44" i="29"/>
  <c r="T52" i="29"/>
  <c r="P39" i="29"/>
  <c r="AS19" i="29"/>
  <c r="P48" i="29"/>
  <c r="E3" i="32"/>
  <c r="G52" i="29"/>
  <c r="AS12" i="29"/>
  <c r="K11" i="29"/>
  <c r="AS16" i="29"/>
  <c r="T137" i="28"/>
  <c r="AT65" i="28"/>
  <c r="K61" i="28"/>
  <c r="N61" i="28" s="1"/>
  <c r="R165" i="26"/>
  <c r="G176" i="26"/>
  <c r="K5" i="31"/>
  <c r="L5" i="31" s="1"/>
  <c r="K9" i="31"/>
  <c r="M9" i="31" s="1"/>
  <c r="K14" i="31"/>
  <c r="L14" i="31" s="1"/>
  <c r="K18" i="31"/>
  <c r="K23" i="31"/>
  <c r="L23" i="31" s="1"/>
  <c r="K29" i="31"/>
  <c r="R11" i="31"/>
  <c r="O51" i="31" s="1"/>
  <c r="K35" i="31"/>
  <c r="L35" i="31" s="1"/>
  <c r="K7" i="31"/>
  <c r="L7" i="31" s="1"/>
  <c r="K16" i="31"/>
  <c r="K20" i="31"/>
  <c r="M20" i="31" s="1"/>
  <c r="K25" i="31"/>
  <c r="K27" i="31"/>
  <c r="L27" i="31" s="1"/>
  <c r="K31" i="31"/>
  <c r="G45" i="31"/>
  <c r="K38" i="31"/>
  <c r="L38" i="31" s="1"/>
  <c r="K40" i="31"/>
  <c r="L40" i="31" s="1"/>
  <c r="K42" i="31"/>
  <c r="L42" i="31" s="1"/>
  <c r="Q4" i="30"/>
  <c r="Q6" i="30"/>
  <c r="Q8" i="30"/>
  <c r="Q10" i="30"/>
  <c r="Q12" i="30"/>
  <c r="Q14" i="30"/>
  <c r="Q16" i="30"/>
  <c r="Q18" i="30"/>
  <c r="Q20" i="30"/>
  <c r="Q22" i="30"/>
  <c r="L61" i="30" s="1"/>
  <c r="Q24" i="30"/>
  <c r="Q26" i="30"/>
  <c r="Q28" i="30"/>
  <c r="G54" i="30"/>
  <c r="K17" i="29"/>
  <c r="K5" i="29"/>
  <c r="AS18" i="29"/>
  <c r="P47" i="29"/>
  <c r="K9" i="29"/>
  <c r="M9" i="29" s="1"/>
  <c r="K13" i="29"/>
  <c r="K21" i="29"/>
  <c r="N21" i="29" s="1"/>
  <c r="K63" i="29" s="1"/>
  <c r="K66" i="29"/>
  <c r="P37" i="29"/>
  <c r="P46" i="29"/>
  <c r="AS43" i="29"/>
  <c r="K14" i="29"/>
  <c r="K43" i="28"/>
  <c r="L43" i="28" s="1"/>
  <c r="AT43" i="28"/>
  <c r="K104" i="28"/>
  <c r="L104" i="28" s="1"/>
  <c r="AT104" i="28"/>
  <c r="AT132" i="28"/>
  <c r="P132" i="28"/>
  <c r="K31" i="28"/>
  <c r="N31" i="28" s="1"/>
  <c r="K67" i="28"/>
  <c r="L67" i="28" s="1"/>
  <c r="AT129" i="28"/>
  <c r="P129" i="28"/>
  <c r="K57" i="28"/>
  <c r="L57" i="28" s="1"/>
  <c r="AT57" i="28"/>
  <c r="G137" i="28"/>
  <c r="K37" i="28"/>
  <c r="L37" i="28" s="1"/>
  <c r="K17" i="28"/>
  <c r="N17" i="28" s="1"/>
  <c r="K81" i="28"/>
  <c r="L81" i="28" s="1"/>
  <c r="K157" i="28"/>
  <c r="AT87" i="28"/>
  <c r="K87" i="28"/>
  <c r="L87" i="28" s="1"/>
  <c r="AT40" i="28"/>
  <c r="K40" i="28"/>
  <c r="L40" i="28" s="1"/>
  <c r="AT60" i="28"/>
  <c r="K60" i="28"/>
  <c r="L60" i="28" s="1"/>
  <c r="K101" i="28"/>
  <c r="L101" i="28" s="1"/>
  <c r="K9" i="28"/>
  <c r="AT9" i="28"/>
  <c r="K64" i="28"/>
  <c r="N64" i="28" s="1"/>
  <c r="K74" i="28"/>
  <c r="L74" i="28" s="1"/>
  <c r="AT74" i="28"/>
  <c r="K98" i="28"/>
  <c r="L98" i="28" s="1"/>
  <c r="AT23" i="28"/>
  <c r="K23" i="28"/>
  <c r="K20" i="28"/>
  <c r="N20" i="28" s="1"/>
  <c r="K84" i="28"/>
  <c r="L84" i="28" s="1"/>
  <c r="AT6" i="28"/>
  <c r="K6" i="28"/>
  <c r="K94" i="28"/>
  <c r="L94" i="28" s="1"/>
  <c r="K30" i="28"/>
  <c r="N30" i="28" s="1"/>
  <c r="K46" i="28"/>
  <c r="L46" i="28" s="1"/>
  <c r="K80" i="28"/>
  <c r="L80" i="28" s="1"/>
  <c r="P128" i="28"/>
  <c r="AT77" i="28"/>
  <c r="AT125" i="28"/>
  <c r="K12" i="28"/>
  <c r="K63" i="28"/>
  <c r="N63" i="28" s="1"/>
  <c r="K97" i="28"/>
  <c r="L97" i="28" s="1"/>
  <c r="K45" i="27"/>
  <c r="L45" i="27" s="1"/>
  <c r="K12" i="27"/>
  <c r="L12" i="27" s="1"/>
  <c r="K34" i="27"/>
  <c r="L34" i="27" s="1"/>
  <c r="K40" i="27"/>
  <c r="N40" i="27" s="1"/>
  <c r="K22" i="27"/>
  <c r="K44" i="27"/>
  <c r="L44" i="27" s="1"/>
  <c r="AT23" i="27"/>
  <c r="AT31" i="27"/>
  <c r="AT27" i="27"/>
  <c r="AT15" i="27"/>
  <c r="AT37" i="27"/>
  <c r="K9" i="27"/>
  <c r="L9" i="27" s="1"/>
  <c r="P71" i="27"/>
  <c r="AT6" i="27"/>
  <c r="K18" i="27"/>
  <c r="L18" i="27" s="1"/>
  <c r="K19" i="26"/>
  <c r="L19" i="26" s="1"/>
  <c r="K33" i="26"/>
  <c r="N33" i="26" s="1"/>
  <c r="K35" i="26"/>
  <c r="N35" i="26" s="1"/>
  <c r="K39" i="26"/>
  <c r="M39" i="26" s="1"/>
  <c r="K49" i="26"/>
  <c r="K54" i="26"/>
  <c r="K58" i="26"/>
  <c r="M58" i="26" s="1"/>
  <c r="K60" i="26"/>
  <c r="M60" i="26" s="1"/>
  <c r="K61" i="26"/>
  <c r="M61" i="26" s="1"/>
  <c r="K63" i="26"/>
  <c r="M63" i="26" s="1"/>
  <c r="K79" i="26"/>
  <c r="K94" i="26"/>
  <c r="K97" i="26"/>
  <c r="L97" i="26" s="1"/>
  <c r="K99" i="26"/>
  <c r="L99" i="26" s="1"/>
  <c r="K101" i="26"/>
  <c r="L101" i="26" s="1"/>
  <c r="K103" i="26"/>
  <c r="L103" i="26" s="1"/>
  <c r="K105" i="26"/>
  <c r="L105" i="26" s="1"/>
  <c r="K107" i="26"/>
  <c r="L107" i="26" s="1"/>
  <c r="K109" i="26"/>
  <c r="L109" i="26" s="1"/>
  <c r="K112" i="26"/>
  <c r="K114" i="26"/>
  <c r="L114" i="26" s="1"/>
  <c r="K116" i="26"/>
  <c r="L116" i="26" s="1"/>
  <c r="K118" i="26"/>
  <c r="L118" i="26" s="1"/>
  <c r="K120" i="26"/>
  <c r="L120" i="26" s="1"/>
  <c r="K122" i="26"/>
  <c r="L122" i="26" s="1"/>
  <c r="K124" i="26"/>
  <c r="L124" i="26" s="1"/>
  <c r="K126" i="26"/>
  <c r="L126" i="26" s="1"/>
  <c r="K128" i="26"/>
  <c r="K131" i="26"/>
  <c r="K133" i="26"/>
  <c r="L133" i="26" s="1"/>
  <c r="K135" i="26"/>
  <c r="L135" i="26" s="1"/>
  <c r="K137" i="26"/>
  <c r="L137" i="26" s="1"/>
  <c r="K139" i="26"/>
  <c r="L139" i="26" s="1"/>
  <c r="K141" i="26"/>
  <c r="L141" i="26" s="1"/>
  <c r="K143" i="26"/>
  <c r="L143" i="26" s="1"/>
  <c r="K145" i="26"/>
  <c r="L145" i="26" s="1"/>
  <c r="P56" i="26"/>
  <c r="R4" i="26"/>
  <c r="R13" i="26"/>
  <c r="R15" i="26"/>
  <c r="R21" i="26"/>
  <c r="R23" i="26"/>
  <c r="R25" i="26"/>
  <c r="R30" i="26"/>
  <c r="T147" i="26"/>
  <c r="AT4" i="26"/>
  <c r="K141" i="28" l="1"/>
  <c r="AO137" i="28"/>
  <c r="AS137" i="28"/>
  <c r="AH131" i="28"/>
  <c r="AL131" i="28"/>
  <c r="AH125" i="28"/>
  <c r="AL125" i="28"/>
  <c r="AH124" i="28"/>
  <c r="AL124" i="28"/>
  <c r="AH126" i="28"/>
  <c r="AL126" i="28"/>
  <c r="AH130" i="28"/>
  <c r="AL130" i="28"/>
  <c r="AR71" i="27"/>
  <c r="K59" i="29"/>
  <c r="AK103" i="28"/>
  <c r="AI103" i="28"/>
  <c r="AK101" i="28"/>
  <c r="AI101" i="28"/>
  <c r="AK100" i="28"/>
  <c r="AI100" i="28"/>
  <c r="N93" i="28"/>
  <c r="L93" i="28"/>
  <c r="AK80" i="28"/>
  <c r="AI80" i="28"/>
  <c r="N95" i="28"/>
  <c r="L95" i="28"/>
  <c r="AK102" i="28"/>
  <c r="AI102" i="28"/>
  <c r="AK99" i="28"/>
  <c r="AI99" i="28"/>
  <c r="AL105" i="28"/>
  <c r="AI105" i="28"/>
  <c r="AJ85" i="28"/>
  <c r="AI85" i="28"/>
  <c r="AL106" i="28"/>
  <c r="AI106" i="28"/>
  <c r="AJ86" i="28"/>
  <c r="AI86" i="28"/>
  <c r="N96" i="28"/>
  <c r="L96" i="28"/>
  <c r="AQ176" i="26"/>
  <c r="AK37" i="27"/>
  <c r="AI37" i="27"/>
  <c r="AL47" i="27"/>
  <c r="AI47" i="27"/>
  <c r="AK35" i="27"/>
  <c r="AI35" i="27"/>
  <c r="AK38" i="27"/>
  <c r="AI38" i="27"/>
  <c r="AK36" i="27"/>
  <c r="AI36" i="27"/>
  <c r="AK40" i="27"/>
  <c r="AI40" i="27"/>
  <c r="AL44" i="27"/>
  <c r="AI44" i="27"/>
  <c r="AK39" i="27"/>
  <c r="AI39" i="27"/>
  <c r="AS71" i="27"/>
  <c r="AL45" i="27"/>
  <c r="AI45" i="27"/>
  <c r="L31" i="27"/>
  <c r="AL46" i="27"/>
  <c r="AI46" i="27"/>
  <c r="AK41" i="27"/>
  <c r="AI41" i="27"/>
  <c r="L33" i="27"/>
  <c r="AO176" i="26"/>
  <c r="L79" i="26"/>
  <c r="N79" i="26"/>
  <c r="L95" i="26"/>
  <c r="N95" i="26"/>
  <c r="AK131" i="26"/>
  <c r="AI131" i="26"/>
  <c r="AL132" i="26"/>
  <c r="AI132" i="26"/>
  <c r="AJ118" i="26"/>
  <c r="AI118" i="26"/>
  <c r="AL146" i="26"/>
  <c r="AI146" i="26"/>
  <c r="AJ116" i="26"/>
  <c r="AI116" i="26"/>
  <c r="AL134" i="26"/>
  <c r="AI134" i="26"/>
  <c r="AJ122" i="26"/>
  <c r="AI122" i="26"/>
  <c r="AJ115" i="26"/>
  <c r="AI115" i="26"/>
  <c r="AJ113" i="26"/>
  <c r="AI113" i="26"/>
  <c r="AL140" i="26"/>
  <c r="AI140" i="26"/>
  <c r="AJ114" i="26"/>
  <c r="AI114" i="26"/>
  <c r="AL136" i="26"/>
  <c r="AI136" i="26"/>
  <c r="AL137" i="26"/>
  <c r="AI137" i="26"/>
  <c r="AJ120" i="26"/>
  <c r="AI120" i="26"/>
  <c r="L78" i="26"/>
  <c r="N78" i="26"/>
  <c r="AL141" i="26"/>
  <c r="AI141" i="26"/>
  <c r="AK130" i="26"/>
  <c r="AK176" i="26" s="1"/>
  <c r="AI130" i="26"/>
  <c r="AJ117" i="26"/>
  <c r="AI117" i="26"/>
  <c r="AL135" i="26"/>
  <c r="AI135" i="26"/>
  <c r="AJ123" i="26"/>
  <c r="AI123" i="26"/>
  <c r="AL145" i="26"/>
  <c r="AI145" i="26"/>
  <c r="AJ119" i="26"/>
  <c r="AI119" i="26"/>
  <c r="AL143" i="26"/>
  <c r="AI143" i="26"/>
  <c r="AL138" i="26"/>
  <c r="AI138" i="26"/>
  <c r="AL139" i="26"/>
  <c r="AI139" i="26"/>
  <c r="AI107" i="26"/>
  <c r="AH107" i="26"/>
  <c r="AL142" i="26"/>
  <c r="AI142" i="26"/>
  <c r="AL144" i="26"/>
  <c r="AI144" i="26"/>
  <c r="L94" i="26"/>
  <c r="N94" i="26"/>
  <c r="AL133" i="26"/>
  <c r="AI133" i="26"/>
  <c r="AJ121" i="26"/>
  <c r="AI121" i="26"/>
  <c r="L16" i="29"/>
  <c r="L18" i="29"/>
  <c r="AI52" i="29"/>
  <c r="L15" i="29"/>
  <c r="N57" i="26"/>
  <c r="N11" i="28"/>
  <c r="L21" i="27"/>
  <c r="L27" i="27"/>
  <c r="L25" i="27"/>
  <c r="AG52" i="29"/>
  <c r="T71" i="27"/>
  <c r="AR137" i="28"/>
  <c r="L26" i="27"/>
  <c r="AK52" i="29"/>
  <c r="K77" i="27"/>
  <c r="AH71" i="27"/>
  <c r="AI45" i="31"/>
  <c r="N5" i="28"/>
  <c r="L32" i="27"/>
  <c r="AH45" i="31"/>
  <c r="AH176" i="26"/>
  <c r="AH52" i="29"/>
  <c r="L31" i="31"/>
  <c r="N31" i="31"/>
  <c r="M16" i="31"/>
  <c r="L16" i="31"/>
  <c r="L29" i="31"/>
  <c r="N29" i="31"/>
  <c r="M18" i="31"/>
  <c r="L18" i="31"/>
  <c r="N94" i="28"/>
  <c r="M52" i="29"/>
  <c r="AP137" i="28"/>
  <c r="AP71" i="27"/>
  <c r="AR176" i="26"/>
  <c r="L131" i="26"/>
  <c r="N131" i="26"/>
  <c r="L112" i="26"/>
  <c r="N112" i="26"/>
  <c r="N20" i="27"/>
  <c r="L20" i="27"/>
  <c r="N22" i="27"/>
  <c r="L22" i="27"/>
  <c r="K87" i="27"/>
  <c r="M25" i="31"/>
  <c r="L25" i="31"/>
  <c r="N17" i="29"/>
  <c r="L17" i="29"/>
  <c r="N11" i="29"/>
  <c r="L11" i="29"/>
  <c r="N14" i="29"/>
  <c r="L14" i="29"/>
  <c r="N13" i="29"/>
  <c r="L13" i="29"/>
  <c r="AP176" i="26"/>
  <c r="AS176" i="26"/>
  <c r="L128" i="26"/>
  <c r="N128" i="26"/>
  <c r="L55" i="30"/>
  <c r="L5" i="29"/>
  <c r="N5" i="29"/>
  <c r="K69" i="29"/>
  <c r="L6" i="29"/>
  <c r="N6" i="29"/>
  <c r="N23" i="28"/>
  <c r="L23" i="28"/>
  <c r="N24" i="28"/>
  <c r="L24" i="28"/>
  <c r="N61" i="26"/>
  <c r="L61" i="26"/>
  <c r="N60" i="26"/>
  <c r="L60" i="26"/>
  <c r="N54" i="26"/>
  <c r="L54" i="26"/>
  <c r="N49" i="26"/>
  <c r="L49" i="26"/>
  <c r="N63" i="26"/>
  <c r="L63" i="26"/>
  <c r="N58" i="26"/>
  <c r="L58" i="26"/>
  <c r="N59" i="26"/>
  <c r="L59" i="26"/>
  <c r="N62" i="26"/>
  <c r="L62" i="26"/>
  <c r="K150" i="28"/>
  <c r="K147" i="28"/>
  <c r="L7" i="28"/>
  <c r="N7" i="28"/>
  <c r="M10" i="28"/>
  <c r="N10" i="28"/>
  <c r="M12" i="28"/>
  <c r="N12" i="28"/>
  <c r="N13" i="28"/>
  <c r="L13" i="28"/>
  <c r="K149" i="28"/>
  <c r="M9" i="28"/>
  <c r="N9" i="28"/>
  <c r="L6" i="28"/>
  <c r="N6" i="28"/>
  <c r="O48" i="31"/>
  <c r="O47" i="31"/>
  <c r="K176" i="26"/>
  <c r="P176" i="26"/>
  <c r="R71" i="27"/>
  <c r="K80" i="27"/>
  <c r="E6" i="32"/>
  <c r="K67" i="29"/>
  <c r="O49" i="31"/>
  <c r="L58" i="30"/>
  <c r="P52" i="29"/>
  <c r="K52" i="29"/>
  <c r="P137" i="28"/>
  <c r="K137" i="28"/>
  <c r="K154" i="28"/>
  <c r="R137" i="28"/>
  <c r="K71" i="27"/>
  <c r="K84" i="27"/>
  <c r="R176" i="26"/>
  <c r="T176" i="26"/>
  <c r="AL137" i="28" l="1"/>
  <c r="AH137" i="28"/>
  <c r="AI137" i="28"/>
  <c r="AJ137" i="28"/>
  <c r="AK137" i="28"/>
  <c r="K146" i="28"/>
  <c r="AI71" i="27"/>
  <c r="AL71" i="27"/>
  <c r="AK71" i="27"/>
  <c r="AI176" i="26"/>
  <c r="AJ176" i="26"/>
  <c r="AL176" i="26"/>
  <c r="K79" i="27"/>
  <c r="M45" i="31"/>
  <c r="N45" i="31"/>
  <c r="L45" i="31"/>
  <c r="N137" i="28"/>
  <c r="M137" i="28"/>
  <c r="L137" i="28"/>
  <c r="N176" i="26"/>
  <c r="L71" i="27"/>
  <c r="N71" i="27"/>
  <c r="M176" i="26"/>
  <c r="N52" i="29"/>
  <c r="K60" i="29"/>
  <c r="K75" i="27"/>
  <c r="L176" i="26"/>
  <c r="L52" i="29"/>
  <c r="K144" i="28"/>
  <c r="K97" i="27" l="1"/>
  <c r="D4" i="32" l="1"/>
  <c r="H4" i="32"/>
  <c r="AX137" i="28"/>
  <c r="D3" i="32"/>
  <c r="H3" i="32" s="1"/>
  <c r="C11" i="32"/>
  <c r="C15" i="32"/>
  <c r="C12" i="32"/>
  <c r="AN145" i="28"/>
  <c r="C13" i="32"/>
  <c r="C14" i="32"/>
  <c r="D5" i="32"/>
  <c r="H5" i="32" s="1"/>
  <c r="H6" i="32" l="1"/>
  <c r="H8" i="32" s="1"/>
  <c r="D6" i="32"/>
  <c r="C17" i="32"/>
</calcChain>
</file>

<file path=xl/sharedStrings.xml><?xml version="1.0" encoding="utf-8"?>
<sst xmlns="http://schemas.openxmlformats.org/spreadsheetml/2006/main" count="3587" uniqueCount="718">
  <si>
    <t>Menuiseries bois</t>
  </si>
  <si>
    <t>Menuiseries métalliques</t>
  </si>
  <si>
    <t>Menuiseries aluminium</t>
  </si>
  <si>
    <t>Type S1</t>
  </si>
  <si>
    <t>BOIS</t>
  </si>
  <si>
    <t>METAL</t>
  </si>
  <si>
    <t>ALUMINIUM</t>
  </si>
  <si>
    <t>CHASSIS DE TOIT</t>
  </si>
  <si>
    <t>CALFEUTREMENT</t>
  </si>
  <si>
    <t>PEINTURE</t>
  </si>
  <si>
    <t>NEUVE</t>
  </si>
  <si>
    <t>RÉVISION</t>
  </si>
  <si>
    <t>RESTAURATION</t>
  </si>
  <si>
    <t>Orientation façade</t>
  </si>
  <si>
    <t>Niveau</t>
  </si>
  <si>
    <t>Nomenclature sur plans archis</t>
  </si>
  <si>
    <t>Type menuiserie</t>
  </si>
  <si>
    <t>largeur men ext</t>
  </si>
  <si>
    <t>Ht men ext</t>
  </si>
  <si>
    <t>Surf Men ext</t>
  </si>
  <si>
    <t>Barreaudages</t>
  </si>
  <si>
    <t>Surf Barreaudages2</t>
  </si>
  <si>
    <t>MENUISERIE BOIS</t>
  </si>
  <si>
    <t>Surface Menuiserie bois</t>
  </si>
  <si>
    <t>MENUISERIE METAL</t>
  </si>
  <si>
    <t>Surface Menuiserie métal</t>
  </si>
  <si>
    <t>MENUISERIE ALUMINIUM</t>
  </si>
  <si>
    <t>Surface Menuiserie aluminium</t>
  </si>
  <si>
    <t>Surface Chassis de toit</t>
  </si>
  <si>
    <t>Linéaire de calfeutrement</t>
  </si>
  <si>
    <t>Surface mise en peinture des menuiseries</t>
  </si>
  <si>
    <t>NEUVE (doubles vitrages et joints d'étanchéité)</t>
  </si>
  <si>
    <t>NIVEAU -1 - SOUS SOL</t>
  </si>
  <si>
    <t>Sud</t>
  </si>
  <si>
    <t>S/N-1/01</t>
  </si>
  <si>
    <t>OUI</t>
  </si>
  <si>
    <t>X</t>
  </si>
  <si>
    <t>fenêtre 2 vantaux</t>
  </si>
  <si>
    <t>S/N-1/02</t>
  </si>
  <si>
    <t>S/N-1/03</t>
  </si>
  <si>
    <t>S/N-1/04</t>
  </si>
  <si>
    <t>S/N-1/05</t>
  </si>
  <si>
    <t>S/N-1/06</t>
  </si>
  <si>
    <t>S/N-1/07</t>
  </si>
  <si>
    <t>S/N-1/08</t>
  </si>
  <si>
    <t>S/N-1/09</t>
  </si>
  <si>
    <t>S/N-1/10</t>
  </si>
  <si>
    <t>S/N-1/11</t>
  </si>
  <si>
    <t>S/N-1/12</t>
  </si>
  <si>
    <t>S/N-1/13</t>
  </si>
  <si>
    <t>S/N-1/14</t>
  </si>
  <si>
    <t>S/N-1/15</t>
  </si>
  <si>
    <t>S/N-1/16</t>
  </si>
  <si>
    <t>S/N-1/17</t>
  </si>
  <si>
    <t>NIVEAU 0 - REZ DE CHAUSSÉE</t>
  </si>
  <si>
    <t>S/N0/02</t>
  </si>
  <si>
    <t>Type P4</t>
  </si>
  <si>
    <t>porte-fenêtre 2 vantaux</t>
  </si>
  <si>
    <t>S/N0/03</t>
  </si>
  <si>
    <t>S/N0/04</t>
  </si>
  <si>
    <t>Type P1</t>
  </si>
  <si>
    <t>double vitrage + joints d'étanchéité</t>
  </si>
  <si>
    <t>S/N0/05</t>
  </si>
  <si>
    <t>S/N0/06</t>
  </si>
  <si>
    <t>S/N0/07</t>
  </si>
  <si>
    <t>S/N0/08</t>
  </si>
  <si>
    <t>S/N0/09</t>
  </si>
  <si>
    <t>S/N0/10</t>
  </si>
  <si>
    <t>S/N0/11</t>
  </si>
  <si>
    <t>S/N0/12</t>
  </si>
  <si>
    <t>S/N0/13</t>
  </si>
  <si>
    <t>S/N0/14</t>
  </si>
  <si>
    <t>Type HT</t>
  </si>
  <si>
    <t>S/N0/15</t>
  </si>
  <si>
    <t>S/N0/16</t>
  </si>
  <si>
    <t>S/N0/17</t>
  </si>
  <si>
    <t>NIVEAU 1 - PREMIER ÉTAGE</t>
  </si>
  <si>
    <t>Type E2</t>
  </si>
  <si>
    <t>imposte cintrée 2 vantaux</t>
  </si>
  <si>
    <t>imposte cintrée 1 vantail</t>
  </si>
  <si>
    <t>S/N1/05</t>
  </si>
  <si>
    <t>S/N1/06</t>
  </si>
  <si>
    <t>S/N1/07</t>
  </si>
  <si>
    <t>S/N1/08</t>
  </si>
  <si>
    <t>S/N1/09</t>
  </si>
  <si>
    <t>S/N1/10</t>
  </si>
  <si>
    <t>S/N1/11</t>
  </si>
  <si>
    <t>S/N1/12</t>
  </si>
  <si>
    <t>S/N1/13</t>
  </si>
  <si>
    <t>S/N1/15</t>
  </si>
  <si>
    <t>S/N1/16</t>
  </si>
  <si>
    <t>S/N1/17</t>
  </si>
  <si>
    <t>NIVEAU 2.3 - DEUXIÈME ET TROISIÈME ÉTAGE</t>
  </si>
  <si>
    <t>2.3</t>
  </si>
  <si>
    <t>Type C1</t>
  </si>
  <si>
    <t>NIVEAU 2 - DEUXIÈME ÉTAGE</t>
  </si>
  <si>
    <t>S/N2/14</t>
  </si>
  <si>
    <t>S/N2/15</t>
  </si>
  <si>
    <t>NIVEAU 3 - TROISIÈME ÉTAGE</t>
  </si>
  <si>
    <t>fenêtre d'imposte 2 vantaux</t>
  </si>
  <si>
    <t>S/N3/14</t>
  </si>
  <si>
    <t>S/N3/15</t>
  </si>
  <si>
    <t>NIVEAU 4 - QUATRIÈME ÉTAGE</t>
  </si>
  <si>
    <t>S/N4/03</t>
  </si>
  <si>
    <t>Type D4</t>
  </si>
  <si>
    <t>S/N4/04</t>
  </si>
  <si>
    <t>S/N4/05</t>
  </si>
  <si>
    <t>S/N4/06</t>
  </si>
  <si>
    <t>S/N4/07</t>
  </si>
  <si>
    <t>S/N4/08</t>
  </si>
  <si>
    <t>S/N4/09</t>
  </si>
  <si>
    <t>S/N4/10</t>
  </si>
  <si>
    <t>S/N4/11</t>
  </si>
  <si>
    <t>S/N4/12</t>
  </si>
  <si>
    <t>S/N4/13</t>
  </si>
  <si>
    <t>S/N4/14</t>
  </si>
  <si>
    <t>S/N4/15</t>
  </si>
  <si>
    <t>NIVEAU 5 - CINQUIÈME ÉTAGE</t>
  </si>
  <si>
    <t>S/N5/01</t>
  </si>
  <si>
    <t>Type D5</t>
  </si>
  <si>
    <t>S/N5/02</t>
  </si>
  <si>
    <t>fenêtre feinte fixe</t>
  </si>
  <si>
    <t>S/N5/03</t>
  </si>
  <si>
    <t>S/N5/04</t>
  </si>
  <si>
    <t>S/N5/05</t>
  </si>
  <si>
    <t>S/N5/06</t>
  </si>
  <si>
    <t>S/N5/07</t>
  </si>
  <si>
    <t>S/N5/08</t>
  </si>
  <si>
    <t>S/N5/09</t>
  </si>
  <si>
    <t>S/N5/10</t>
  </si>
  <si>
    <t>S/N5/11</t>
  </si>
  <si>
    <t>S/N5/12</t>
  </si>
  <si>
    <t>S/N5/13</t>
  </si>
  <si>
    <t>S/N5/14</t>
  </si>
  <si>
    <t>S/N5/15</t>
  </si>
  <si>
    <t>S/N5/16</t>
  </si>
  <si>
    <t>S/N5/17</t>
  </si>
  <si>
    <t>S/N5/18</t>
  </si>
  <si>
    <t>Type F2</t>
  </si>
  <si>
    <t>fenêtre de lucarne plein cintre 2 vantaux</t>
  </si>
  <si>
    <t>NIVEAU 6 - SIXIÈME ÉTAGE</t>
  </si>
  <si>
    <t>S/N6/01</t>
  </si>
  <si>
    <t>Type D6</t>
  </si>
  <si>
    <t>fenêtre de lucarne cintrée 2 vantaux</t>
  </si>
  <si>
    <t>S/N6/02</t>
  </si>
  <si>
    <t>S/N6/03</t>
  </si>
  <si>
    <t>S/N6/04</t>
  </si>
  <si>
    <t>S/N6/05</t>
  </si>
  <si>
    <t>S/N6/06</t>
  </si>
  <si>
    <t>S/N6/07</t>
  </si>
  <si>
    <t>S/N6/08</t>
  </si>
  <si>
    <t>S/N6/09</t>
  </si>
  <si>
    <t>S/N6/10</t>
  </si>
  <si>
    <t>S/N6/11</t>
  </si>
  <si>
    <t>S/N6/12</t>
  </si>
  <si>
    <t>S/N6/13</t>
  </si>
  <si>
    <t>S/N6/14</t>
  </si>
  <si>
    <t>S/N6/15</t>
  </si>
  <si>
    <t>S/N6/16</t>
  </si>
  <si>
    <t>S/N6/17</t>
  </si>
  <si>
    <t>S/N6/18</t>
  </si>
  <si>
    <t>Châssis de toit (velux)</t>
  </si>
  <si>
    <t>NIVEAU 7 - SEPTIÈME ÉTAGE</t>
  </si>
  <si>
    <t>S/N7/04</t>
  </si>
  <si>
    <t>Type T2</t>
  </si>
  <si>
    <t>S/N7/05</t>
  </si>
  <si>
    <t>S/N7/06</t>
  </si>
  <si>
    <t>S/N7/07</t>
  </si>
  <si>
    <t>S/N7/08</t>
  </si>
  <si>
    <t>S/N7/09</t>
  </si>
  <si>
    <t>Type V</t>
  </si>
  <si>
    <t>fenêtre haute (vasistas) 1 vantail</t>
  </si>
  <si>
    <t>S/N7/11</t>
  </si>
  <si>
    <t>S/N7/12</t>
  </si>
  <si>
    <t>S/N7/13</t>
  </si>
  <si>
    <t>S/N7/14</t>
  </si>
  <si>
    <t>NIVEAU 8 - HUITIÈME ÉTAGE</t>
  </si>
  <si>
    <t>S/N8/01</t>
  </si>
  <si>
    <t>Type O</t>
  </si>
  <si>
    <t>oculus</t>
  </si>
  <si>
    <t>S/N8/02</t>
  </si>
  <si>
    <t>S/N8/03</t>
  </si>
  <si>
    <t>S/N8/04</t>
  </si>
  <si>
    <t>S/N8/05</t>
  </si>
  <si>
    <t>S/N8/06</t>
  </si>
  <si>
    <t>Porte vitrée 2 vantaux</t>
  </si>
  <si>
    <t>S/N8/07</t>
  </si>
  <si>
    <t>S/N8/10</t>
  </si>
  <si>
    <t>S/N8/11</t>
  </si>
  <si>
    <t>S/N8/12</t>
  </si>
  <si>
    <t>S/N8/13</t>
  </si>
  <si>
    <t>total de menuiseries</t>
  </si>
  <si>
    <t>- neuve</t>
  </si>
  <si>
    <t>- neuve feinte</t>
  </si>
  <si>
    <t>- révision</t>
  </si>
  <si>
    <t>- restauration cis DV</t>
  </si>
  <si>
    <t>- restauration menuiseries feintes</t>
  </si>
  <si>
    <t>- restauration avec simple vitrage Stadip</t>
  </si>
  <si>
    <t>- restauration</t>
  </si>
  <si>
    <t>Châssis de toit</t>
  </si>
  <si>
    <t>Surface menuiserie neuve</t>
  </si>
  <si>
    <t>Surface menuiserie révisée</t>
  </si>
  <si>
    <t>Surface menuiserie restaurée</t>
  </si>
  <si>
    <t>Est</t>
  </si>
  <si>
    <t>E/N-1/01</t>
  </si>
  <si>
    <t>E/N-1/02</t>
  </si>
  <si>
    <t>E/N-1/03</t>
  </si>
  <si>
    <t>E/N0/05</t>
  </si>
  <si>
    <t>E/N0/06</t>
  </si>
  <si>
    <t>E/N0/07</t>
  </si>
  <si>
    <t>E/N1/05</t>
  </si>
  <si>
    <t>Type E3</t>
  </si>
  <si>
    <t>imposte 2 vantaux</t>
  </si>
  <si>
    <t>E/N1/06</t>
  </si>
  <si>
    <t>E/N1/07</t>
  </si>
  <si>
    <t>E/N1/08</t>
  </si>
  <si>
    <t>E/N1/09</t>
  </si>
  <si>
    <t>Type E4</t>
  </si>
  <si>
    <t>E/N1/10</t>
  </si>
  <si>
    <t>E/N1/11</t>
  </si>
  <si>
    <t>E/N1/12</t>
  </si>
  <si>
    <t>E/N1/13</t>
  </si>
  <si>
    <t>E/N1/14</t>
  </si>
  <si>
    <t>E/N1/15</t>
  </si>
  <si>
    <t>E/N2.3/01</t>
  </si>
  <si>
    <t>E/N2.3/02</t>
  </si>
  <si>
    <t>E/N2.3/03</t>
  </si>
  <si>
    <t>E/N2.3/16</t>
  </si>
  <si>
    <t>Type CE</t>
  </si>
  <si>
    <t>E/N4/01</t>
  </si>
  <si>
    <t>E/N4/02</t>
  </si>
  <si>
    <t>E/N4/03</t>
  </si>
  <si>
    <t>E/N4/04</t>
  </si>
  <si>
    <t>E/N4/16</t>
  </si>
  <si>
    <t>E/N5/01</t>
  </si>
  <si>
    <t>E/N5/02</t>
  </si>
  <si>
    <t>E/N5/03</t>
  </si>
  <si>
    <t>E/N5/04</t>
  </si>
  <si>
    <t>E/N5/09</t>
  </si>
  <si>
    <t>Type F</t>
  </si>
  <si>
    <t>vitrage stadip</t>
  </si>
  <si>
    <t>E/N5/10</t>
  </si>
  <si>
    <t>E/N5/11</t>
  </si>
  <si>
    <t>E/N5/12</t>
  </si>
  <si>
    <t>E/N5/13</t>
  </si>
  <si>
    <t>E/N5/14</t>
  </si>
  <si>
    <t>E/N5/15</t>
  </si>
  <si>
    <t>E/N5/16</t>
  </si>
  <si>
    <t>E/N6/01</t>
  </si>
  <si>
    <t>E/N6/02</t>
  </si>
  <si>
    <t>E/N6/03</t>
  </si>
  <si>
    <t>E/N6/04</t>
  </si>
  <si>
    <t>E/N6/09</t>
  </si>
  <si>
    <t>E/N6/10</t>
  </si>
  <si>
    <t>E/N6/11</t>
  </si>
  <si>
    <t>E/N6/12</t>
  </si>
  <si>
    <t>E/N6/13</t>
  </si>
  <si>
    <t>E/N6/14</t>
  </si>
  <si>
    <t>E/N6/15</t>
  </si>
  <si>
    <t>E/N6/16</t>
  </si>
  <si>
    <t>châssis de désenfumage</t>
  </si>
  <si>
    <t>E/N7/02</t>
  </si>
  <si>
    <t>Châssis de toit (Cast)</t>
  </si>
  <si>
    <t>E/N7/03</t>
  </si>
  <si>
    <t>E/N7/05</t>
  </si>
  <si>
    <t>E/N8/01</t>
  </si>
  <si>
    <t>E/N8/03</t>
  </si>
  <si>
    <t>E/N8/05</t>
  </si>
  <si>
    <t>E/N8/07</t>
  </si>
  <si>
    <t>E/N8/09</t>
  </si>
  <si>
    <t>- neuf</t>
  </si>
  <si>
    <t>- chassis de désenfumage</t>
  </si>
  <si>
    <t>Ouest</t>
  </si>
  <si>
    <t>O/N-1/12</t>
  </si>
  <si>
    <t>O/N-1/13</t>
  </si>
  <si>
    <t>O/N-1/14</t>
  </si>
  <si>
    <t>O/N-1/15</t>
  </si>
  <si>
    <t>O/N-1/16</t>
  </si>
  <si>
    <t>O/N-1/17</t>
  </si>
  <si>
    <t>O/N-1/18</t>
  </si>
  <si>
    <t>O/N0/04</t>
  </si>
  <si>
    <t>R2</t>
  </si>
  <si>
    <t>O/N0/05</t>
  </si>
  <si>
    <t>P1</t>
  </si>
  <si>
    <t>porte fenêtre 2 vantaux</t>
  </si>
  <si>
    <t>O/N0/06</t>
  </si>
  <si>
    <t>O/N0/07</t>
  </si>
  <si>
    <t>O/N0/08</t>
  </si>
  <si>
    <t>passage de 3 vantaux à 2 vantaux</t>
  </si>
  <si>
    <t>O/N0/11</t>
  </si>
  <si>
    <t>O/N0/12</t>
  </si>
  <si>
    <t>P4</t>
  </si>
  <si>
    <t>O/N0/13</t>
  </si>
  <si>
    <t>O/N0/14</t>
  </si>
  <si>
    <t>O/N0/15</t>
  </si>
  <si>
    <t>P3</t>
  </si>
  <si>
    <t>O/N0/16</t>
  </si>
  <si>
    <t>O/N0/17</t>
  </si>
  <si>
    <t>O/N1/04</t>
  </si>
  <si>
    <t>E1</t>
  </si>
  <si>
    <t>imposte cintrée feinte fixe</t>
  </si>
  <si>
    <t>simple vitrage stadip</t>
  </si>
  <si>
    <t>O/N1/05</t>
  </si>
  <si>
    <t>O/N1/06</t>
  </si>
  <si>
    <t>O/N1/07</t>
  </si>
  <si>
    <t>O/N1/08</t>
  </si>
  <si>
    <t>O/N1/11</t>
  </si>
  <si>
    <t>E2</t>
  </si>
  <si>
    <t>O/N1/12</t>
  </si>
  <si>
    <t>O/N1/13</t>
  </si>
  <si>
    <t>O/N1/14</t>
  </si>
  <si>
    <t>O/N2.3/01.M-S</t>
  </si>
  <si>
    <t>MS</t>
  </si>
  <si>
    <t>O/N2.3/02.M-S</t>
  </si>
  <si>
    <t>O/N2.3/03.M-S</t>
  </si>
  <si>
    <t>O/N2.3/01</t>
  </si>
  <si>
    <t>A1</t>
  </si>
  <si>
    <t>O/N2.3/02</t>
  </si>
  <si>
    <t>O/N2.3/03</t>
  </si>
  <si>
    <t>O/N2.3/04</t>
  </si>
  <si>
    <t>O/N2.3/05</t>
  </si>
  <si>
    <t>O/N2.3/06</t>
  </si>
  <si>
    <t>O/N2.3/07</t>
  </si>
  <si>
    <t>O/N2.3/08</t>
  </si>
  <si>
    <t>O/N2.3/09</t>
  </si>
  <si>
    <t>O/N2.3/10</t>
  </si>
  <si>
    <t>O/N2.3/11</t>
  </si>
  <si>
    <t>A2</t>
  </si>
  <si>
    <t>O/N2.3/12</t>
  </si>
  <si>
    <t>O/N2.3/13</t>
  </si>
  <si>
    <t>O/N2.3/14</t>
  </si>
  <si>
    <t>O/N2.3/15</t>
  </si>
  <si>
    <t>D4</t>
  </si>
  <si>
    <t>O/N4/04</t>
  </si>
  <si>
    <t>O/N4/05</t>
  </si>
  <si>
    <t>O/N4/06</t>
  </si>
  <si>
    <t>O/N4/07</t>
  </si>
  <si>
    <t>O/N4/08</t>
  </si>
  <si>
    <t>O/N4/09</t>
  </si>
  <si>
    <t>O/N4/10</t>
  </si>
  <si>
    <t>O/N4/11</t>
  </si>
  <si>
    <t>O/N4/12</t>
  </si>
  <si>
    <t>O/N4/13</t>
  </si>
  <si>
    <t>O/N4/14</t>
  </si>
  <si>
    <t>O/N4/15</t>
  </si>
  <si>
    <t>O/N4/16</t>
  </si>
  <si>
    <t>O/N4/17</t>
  </si>
  <si>
    <t>O/N4/18</t>
  </si>
  <si>
    <t>D5</t>
  </si>
  <si>
    <t>O/N5/04</t>
  </si>
  <si>
    <t>O/N5/05</t>
  </si>
  <si>
    <t>O/N5/06</t>
  </si>
  <si>
    <t>O/N5/07</t>
  </si>
  <si>
    <t>O/N5/08</t>
  </si>
  <si>
    <t>O/N5/09</t>
  </si>
  <si>
    <t>O/N5/10</t>
  </si>
  <si>
    <t>O/N5/11</t>
  </si>
  <si>
    <t>O/N5/12</t>
  </si>
  <si>
    <t>O/N5/13</t>
  </si>
  <si>
    <t>O/N5/14</t>
  </si>
  <si>
    <t>O/N5/15</t>
  </si>
  <si>
    <t>O/N5/16</t>
  </si>
  <si>
    <t>O/N5/17</t>
  </si>
  <si>
    <t>O/N5/18</t>
  </si>
  <si>
    <t>D6</t>
  </si>
  <si>
    <t>fenêtre de lucarne 2 vantaux</t>
  </si>
  <si>
    <t>O/N6/04</t>
  </si>
  <si>
    <t>O/N6/05</t>
  </si>
  <si>
    <t>O/N6/06</t>
  </si>
  <si>
    <t>O/N6/07</t>
  </si>
  <si>
    <t>O/N6/08</t>
  </si>
  <si>
    <t>O/N6/09</t>
  </si>
  <si>
    <t>O/N6/10</t>
  </si>
  <si>
    <t>O/N6/11</t>
  </si>
  <si>
    <t>O/N6/12</t>
  </si>
  <si>
    <t>O/N6/13</t>
  </si>
  <si>
    <t>O/N6/14</t>
  </si>
  <si>
    <t>O/N6/15</t>
  </si>
  <si>
    <t>O/N6/16</t>
  </si>
  <si>
    <t>O/N6/17</t>
  </si>
  <si>
    <t>O/N6/18</t>
  </si>
  <si>
    <t>O/N7/02</t>
  </si>
  <si>
    <t>HT</t>
  </si>
  <si>
    <t>chassis de toit à ventelles</t>
  </si>
  <si>
    <t>O/N7/03</t>
  </si>
  <si>
    <t>T4</t>
  </si>
  <si>
    <t>chassis de toit (tabatière)</t>
  </si>
  <si>
    <t>O/N7/04</t>
  </si>
  <si>
    <t>O/N7/05</t>
  </si>
  <si>
    <t>O/N7/06</t>
  </si>
  <si>
    <t>O/N7/07</t>
  </si>
  <si>
    <t>O/N7/08</t>
  </si>
  <si>
    <t>O/N7/09</t>
  </si>
  <si>
    <t>O/N7/10</t>
  </si>
  <si>
    <t>O/N7/11</t>
  </si>
  <si>
    <t>O/N7/12</t>
  </si>
  <si>
    <t>O/N7/13</t>
  </si>
  <si>
    <t>O/N7/14</t>
  </si>
  <si>
    <t>O/N7/16</t>
  </si>
  <si>
    <t>T2</t>
  </si>
  <si>
    <t>chassis de toit (velux)</t>
  </si>
  <si>
    <t>O/N7/17</t>
  </si>
  <si>
    <t>O/N8/01</t>
  </si>
  <si>
    <t>O</t>
  </si>
  <si>
    <t>O/N8/02</t>
  </si>
  <si>
    <t>O/N8/03</t>
  </si>
  <si>
    <t>O/N8/04</t>
  </si>
  <si>
    <t>Q</t>
  </si>
  <si>
    <t>baie vitrée</t>
  </si>
  <si>
    <t>O/N8/05</t>
  </si>
  <si>
    <t>O/N8/06</t>
  </si>
  <si>
    <t>O/N8/07</t>
  </si>
  <si>
    <t>O/N8/08</t>
  </si>
  <si>
    <t>O/N8/09</t>
  </si>
  <si>
    <t>- restauration menuiseries bouchées</t>
  </si>
  <si>
    <t>Nord</t>
  </si>
  <si>
    <t>N/N0/11</t>
  </si>
  <si>
    <t>Type P2</t>
  </si>
  <si>
    <t>N/N0/12</t>
  </si>
  <si>
    <t>N/N0/13</t>
  </si>
  <si>
    <t>N/N1/01</t>
  </si>
  <si>
    <t>Type E5</t>
  </si>
  <si>
    <t>imposte cintrée ouvrant</t>
  </si>
  <si>
    <t>N/N1/02</t>
  </si>
  <si>
    <t>N/N2.3/08</t>
  </si>
  <si>
    <t>Type B1</t>
  </si>
  <si>
    <t>N/N2.3/09</t>
  </si>
  <si>
    <t>N/N2.3/10</t>
  </si>
  <si>
    <t>N/N2.3/11</t>
  </si>
  <si>
    <t>N/N2.3/12</t>
  </si>
  <si>
    <t>N/N2.3/13</t>
  </si>
  <si>
    <t>N/N2.3/14</t>
  </si>
  <si>
    <t>N/N2.3/15</t>
  </si>
  <si>
    <t>N/N2.3/16</t>
  </si>
  <si>
    <t>Type A1</t>
  </si>
  <si>
    <t>N/N5/00</t>
  </si>
  <si>
    <t>N/N7/07</t>
  </si>
  <si>
    <t>N/N7/08</t>
  </si>
  <si>
    <t>Type T4</t>
  </si>
  <si>
    <t>N/N7/09</t>
  </si>
  <si>
    <t>N/N7/10</t>
  </si>
  <si>
    <t>N/N7/11</t>
  </si>
  <si>
    <t>N/N7/12</t>
  </si>
  <si>
    <t>N/N7/13</t>
  </si>
  <si>
    <t>N/N7/14</t>
  </si>
  <si>
    <t>N/N7/15</t>
  </si>
  <si>
    <t>châssis de toit à ventelles</t>
  </si>
  <si>
    <t>N/N8/01</t>
  </si>
  <si>
    <t>N/N8/02</t>
  </si>
  <si>
    <t>N/N8/03</t>
  </si>
  <si>
    <t>N/N8/04</t>
  </si>
  <si>
    <t>N/N8/05</t>
  </si>
  <si>
    <t>N/N8/06</t>
  </si>
  <si>
    <t>N/N8/07</t>
  </si>
  <si>
    <t>N/N8/08</t>
  </si>
  <si>
    <t>N/N8/09</t>
  </si>
  <si>
    <t>N/N8/10</t>
  </si>
  <si>
    <t>N/N8/11</t>
  </si>
  <si>
    <t>N/N8/12</t>
  </si>
  <si>
    <t>N/N8/13</t>
  </si>
  <si>
    <t>- neuve à panneau isolant</t>
  </si>
  <si>
    <t>- restauration sans remplacement vitrage</t>
  </si>
  <si>
    <t>- chassis de désenfumage neuf</t>
  </si>
  <si>
    <t>TOITURES DES AILES</t>
  </si>
  <si>
    <t>TA/S/N7/01</t>
  </si>
  <si>
    <t>Type T1</t>
  </si>
  <si>
    <t>châssis de toit (velux)</t>
  </si>
  <si>
    <t>TA/S/N7/02</t>
  </si>
  <si>
    <t>TA/S/N7/03</t>
  </si>
  <si>
    <t>TA/S/N7/04</t>
  </si>
  <si>
    <t>TA/S/N7/05</t>
  </si>
  <si>
    <t>TA/S/N7/06</t>
  </si>
  <si>
    <t>TA/S/N7/07</t>
  </si>
  <si>
    <t>TA/S/N7/08</t>
  </si>
  <si>
    <t>TA/S/N7/09</t>
  </si>
  <si>
    <t>TA/S/N7/10</t>
  </si>
  <si>
    <t>TA/S/N7/11</t>
  </si>
  <si>
    <t>TA/S/N7/12</t>
  </si>
  <si>
    <t>TA/S/N7/13</t>
  </si>
  <si>
    <t>TA/S/N7/14</t>
  </si>
  <si>
    <t>TA/S/N7/15</t>
  </si>
  <si>
    <t>Skydôme</t>
  </si>
  <si>
    <t>châssis de toit (cast)</t>
  </si>
  <si>
    <t>châssis de toit</t>
  </si>
  <si>
    <t>TA/S/N6/35</t>
  </si>
  <si>
    <t>châssis de toit (velux) asservi au désenfumage</t>
  </si>
  <si>
    <t>TA/N/N6/01</t>
  </si>
  <si>
    <t>Type T3</t>
  </si>
  <si>
    <t>verrière</t>
  </si>
  <si>
    <t>TOITURE COUPOLE</t>
  </si>
  <si>
    <t>TC/S/N8/01</t>
  </si>
  <si>
    <t>TC/S/N8/02</t>
  </si>
  <si>
    <t>TC/N/N8/01</t>
  </si>
  <si>
    <t>TC/N/N8/02</t>
  </si>
  <si>
    <t>TC/O/N8/01</t>
  </si>
  <si>
    <t>Verrière en révision</t>
  </si>
  <si>
    <t>- révision de châssis asservi au désenfumage</t>
  </si>
  <si>
    <t>- neuf par châssis de toit DV</t>
  </si>
  <si>
    <t>COUR INTÉRIEURE TERRASSE MARS</t>
  </si>
  <si>
    <t>TM/S/N5/01</t>
  </si>
  <si>
    <t>Type M1</t>
  </si>
  <si>
    <t>TM/S/N5/02</t>
  </si>
  <si>
    <t>TM/S/N6/01</t>
  </si>
  <si>
    <t>TM/S/N6/02</t>
  </si>
  <si>
    <t>TM/S/N7/01</t>
  </si>
  <si>
    <t>Type M2</t>
  </si>
  <si>
    <t>TM/S/N7/02</t>
  </si>
  <si>
    <t>TM/O/N5/01</t>
  </si>
  <si>
    <t>Type M0</t>
  </si>
  <si>
    <t>TM/O/N6/01</t>
  </si>
  <si>
    <t>TM/O/N7/01</t>
  </si>
  <si>
    <t>TM/E/N5/01</t>
  </si>
  <si>
    <t>TM/E/N5/02</t>
  </si>
  <si>
    <t>TM/E/N6/01</t>
  </si>
  <si>
    <t>TM/E/N6/02</t>
  </si>
  <si>
    <t>TM/E/N7/01</t>
  </si>
  <si>
    <t>fenêtre de désenfumage 1 vantail</t>
  </si>
  <si>
    <t>TM/E/N7/02</t>
  </si>
  <si>
    <t>TM/N/N6/01</t>
  </si>
  <si>
    <t>TM/N/N7/01</t>
  </si>
  <si>
    <t>fenêtre 1 vantail</t>
  </si>
  <si>
    <t>COUR INTÉRIEURE COUVERTE PAR VERRIÈRE</t>
  </si>
  <si>
    <t>CV/S/N5/01</t>
  </si>
  <si>
    <t>Type V1</t>
  </si>
  <si>
    <t>CV/S/N6/01</t>
  </si>
  <si>
    <t>CV/S/N7/01</t>
  </si>
  <si>
    <t>CV/O/N5/01</t>
  </si>
  <si>
    <t>CV/O/N5/02</t>
  </si>
  <si>
    <t>CV/O/N5/03</t>
  </si>
  <si>
    <t>CV/O/N6/01</t>
  </si>
  <si>
    <t>Type V2</t>
  </si>
  <si>
    <t>CV/O/N6/02</t>
  </si>
  <si>
    <t>CV/O/N6/03</t>
  </si>
  <si>
    <t>CV/O/N7/02</t>
  </si>
  <si>
    <t>CV/E/N5/01</t>
  </si>
  <si>
    <t>CV/E/N5/02</t>
  </si>
  <si>
    <t>CV/E/N5/03</t>
  </si>
  <si>
    <t>CV/E/N6/01</t>
  </si>
  <si>
    <t>CV/E/N6/02</t>
  </si>
  <si>
    <t>CV/E/N6/03</t>
  </si>
  <si>
    <t>CV/E/N7/01</t>
  </si>
  <si>
    <t>CV/E/N7/03</t>
  </si>
  <si>
    <t>CV/N/N5/01</t>
  </si>
  <si>
    <t>CV/N/N6/01</t>
  </si>
  <si>
    <t>CV/N/N7/01</t>
  </si>
  <si>
    <t>- neuves</t>
  </si>
  <si>
    <t>- révision fenêtre désenfumage</t>
  </si>
  <si>
    <t>Menuiserie aluminium</t>
  </si>
  <si>
    <t>baies vitrées</t>
  </si>
  <si>
    <t>INTERVENTIONS SUR MENUISERIES</t>
  </si>
  <si>
    <t>ÉLÉVATION SUD</t>
  </si>
  <si>
    <t>ÉLÉVATION EST</t>
  </si>
  <si>
    <t>ÉLÉVATION OUEST</t>
  </si>
  <si>
    <t>ÉLÉVATION NORD</t>
  </si>
  <si>
    <t>TOITURES</t>
  </si>
  <si>
    <t>COURS INTÉRIEURES</t>
  </si>
  <si>
    <t>TOTAL</t>
  </si>
  <si>
    <t>NEUFS</t>
  </si>
  <si>
    <t>diamètre 60 cm</t>
  </si>
  <si>
    <t>neuves</t>
  </si>
  <si>
    <t>metal</t>
  </si>
  <si>
    <t>alu</t>
  </si>
  <si>
    <t>restaurées</t>
  </si>
  <si>
    <t>révisées</t>
  </si>
  <si>
    <t>E/N7/06</t>
  </si>
  <si>
    <t>O/N1/16</t>
  </si>
  <si>
    <t>S/N1/04</t>
  </si>
  <si>
    <t>O/N1/17</t>
  </si>
  <si>
    <t>S/N1/03</t>
  </si>
  <si>
    <t>S/N1/02</t>
  </si>
  <si>
    <t>TRAVAUX 2025</t>
  </si>
  <si>
    <t>TRAVAUX 2026</t>
  </si>
  <si>
    <t>TRAVAUX 2027</t>
  </si>
  <si>
    <t>TRAVAUX 2028</t>
  </si>
  <si>
    <t>TRAVAUX 2029</t>
  </si>
  <si>
    <t>ANNEE DE TRAVAUX</t>
  </si>
  <si>
    <t>Type C1'</t>
  </si>
  <si>
    <t>R2'</t>
  </si>
  <si>
    <t>TA/E/N7/01</t>
  </si>
  <si>
    <t>TA/E/N7/02</t>
  </si>
  <si>
    <t>TA/E/N7/03</t>
  </si>
  <si>
    <t>RÉVISIONS</t>
  </si>
  <si>
    <t>RESTAURATIONS</t>
  </si>
  <si>
    <t>porte-fenêtre feinte fixe à remplacer par menuiseries neuves</t>
  </si>
  <si>
    <t>fenêtre feinte fixe à remplacer par menuiseries neuves</t>
  </si>
  <si>
    <t>N/N6/07</t>
  </si>
  <si>
    <t>porte métallique neuve</t>
  </si>
  <si>
    <t xml:space="preserve">Skydôme à remplacer par des châssis de toit </t>
  </si>
  <si>
    <t>TM/O/N8/01</t>
  </si>
  <si>
    <t>menuiseries de doublage circulaire</t>
  </si>
  <si>
    <t>fenêtre feinte fixe à restaurer</t>
  </si>
  <si>
    <t>fenêtre de lucarne feinte fixe à restaurer</t>
  </si>
  <si>
    <t>NEUVES</t>
  </si>
  <si>
    <t>CODE COULEUR PHASAGE</t>
  </si>
  <si>
    <t>S/N2/01</t>
  </si>
  <si>
    <t>S/N2/02</t>
  </si>
  <si>
    <t>S/N3/01</t>
  </si>
  <si>
    <t>S/N3/02</t>
  </si>
  <si>
    <t>SUPPRIMÉ</t>
  </si>
  <si>
    <t>Linéaire de calfeutrement2</t>
  </si>
  <si>
    <t>Surface raccord peinture et enduit</t>
  </si>
  <si>
    <t>TRAVAUX - 2025</t>
  </si>
  <si>
    <t>TRAVAUX - 2026</t>
  </si>
  <si>
    <t>TRAVAUX - 2027</t>
  </si>
  <si>
    <t>TRAVAUX - 2028</t>
  </si>
  <si>
    <t>TRAVAUX - 2029</t>
  </si>
  <si>
    <t>ENDUIT</t>
  </si>
  <si>
    <t>TABLETTES</t>
  </si>
  <si>
    <t>TABLETTE 2025</t>
  </si>
  <si>
    <t>TABLETTE 2026</t>
  </si>
  <si>
    <t>TABLETTE 2027</t>
  </si>
  <si>
    <t>TABLETTE 2028</t>
  </si>
  <si>
    <t>TABLETTE 2029</t>
  </si>
  <si>
    <t>BAGUETTES D'ENCADREMENT</t>
  </si>
  <si>
    <t>BAGUETTE 2025</t>
  </si>
  <si>
    <t>BAGUETTE 2026</t>
  </si>
  <si>
    <t>BAGUETTE 2027</t>
  </si>
  <si>
    <t>BAGUETTE 2028</t>
  </si>
  <si>
    <t>BAGUETTE 2029</t>
  </si>
  <si>
    <t>Linéaire baguette d'encadrement</t>
  </si>
  <si>
    <t>O/N5/01</t>
  </si>
  <si>
    <t>O/N5/02</t>
  </si>
  <si>
    <t>O/N5/03</t>
  </si>
  <si>
    <t>STORES</t>
  </si>
  <si>
    <t>S/N2/03</t>
  </si>
  <si>
    <t>S/N2/04</t>
  </si>
  <si>
    <t>S/N2/05</t>
  </si>
  <si>
    <t>S/N2/06</t>
  </si>
  <si>
    <t>S/N2/07</t>
  </si>
  <si>
    <t>S/N2/08</t>
  </si>
  <si>
    <t>S/N2/09</t>
  </si>
  <si>
    <t>S/N2/10</t>
  </si>
  <si>
    <t>S/N2/11</t>
  </si>
  <si>
    <t>S/N2/12</t>
  </si>
  <si>
    <t>S/N2/13</t>
  </si>
  <si>
    <t>S/N3/03</t>
  </si>
  <si>
    <t>S/N3/04</t>
  </si>
  <si>
    <t>S/N3/05</t>
  </si>
  <si>
    <t>S/N3/06</t>
  </si>
  <si>
    <t>S/N3/07</t>
  </si>
  <si>
    <t>S/N3/08</t>
  </si>
  <si>
    <t>S/N3/09</t>
  </si>
  <si>
    <t>S/N3/10</t>
  </si>
  <si>
    <t>S/N3/11</t>
  </si>
  <si>
    <t>S/N3/12</t>
  </si>
  <si>
    <t>S/N3/13</t>
  </si>
  <si>
    <t>O/N2.3/16</t>
  </si>
  <si>
    <t>O/N2.3/17</t>
  </si>
  <si>
    <t>O/N2.3/18</t>
  </si>
  <si>
    <t>O/N4/01</t>
  </si>
  <si>
    <t>O/N4/02</t>
  </si>
  <si>
    <t>O/N4/03</t>
  </si>
  <si>
    <t>O/N6/01</t>
  </si>
  <si>
    <t>O/N6/02</t>
  </si>
  <si>
    <t>O/N6/03</t>
  </si>
  <si>
    <t>année 2025 maintenant</t>
  </si>
  <si>
    <t>adaptation d'un carreau ouvrant pour désenfumage de la cage d'escalier L</t>
  </si>
  <si>
    <t>année 2026 maintenant</t>
  </si>
  <si>
    <t>restauration maintenant</t>
  </si>
  <si>
    <t>fenêtre neuve maintenant</t>
  </si>
  <si>
    <t>2026 maintenant</t>
  </si>
  <si>
    <t>Modifications lot 3 Menuiseries bois</t>
  </si>
  <si>
    <t>Modifications lot 4 Menuiseries métalliques</t>
  </si>
  <si>
    <t>année 2029 maintenant</t>
  </si>
  <si>
    <t>année 2029 maintenant + neuve</t>
  </si>
  <si>
    <t>ancienne nomenclature pour mémoire</t>
  </si>
  <si>
    <t>SS/S/05</t>
  </si>
  <si>
    <t>SS/S/06</t>
  </si>
  <si>
    <t>SS/S/07</t>
  </si>
  <si>
    <t>SS/S/08</t>
  </si>
  <si>
    <t>SS/S/09</t>
  </si>
  <si>
    <t>SS/S/10</t>
  </si>
  <si>
    <t>SS/S/11</t>
  </si>
  <si>
    <t>SS/S/12</t>
  </si>
  <si>
    <t>SS/S/13</t>
  </si>
  <si>
    <t>SS/S/14</t>
  </si>
  <si>
    <t>SS/S/15</t>
  </si>
  <si>
    <t>SS/S/16</t>
  </si>
  <si>
    <t>SS/S/17</t>
  </si>
  <si>
    <t>SS/S/18</t>
  </si>
  <si>
    <t>SS/S/19</t>
  </si>
  <si>
    <t>SS/S/20</t>
  </si>
  <si>
    <t>SS/S/21</t>
  </si>
  <si>
    <t>SS/S/22</t>
  </si>
  <si>
    <t>SS/S/26</t>
  </si>
  <si>
    <t>SS/S/27</t>
  </si>
  <si>
    <t>SS/S/23</t>
  </si>
  <si>
    <t>SS/S/24</t>
  </si>
  <si>
    <t>SS/S/25</t>
  </si>
  <si>
    <t>SS/S/01</t>
  </si>
  <si>
    <t>SS/S/02</t>
  </si>
  <si>
    <t>SS/S/03</t>
  </si>
  <si>
    <t>SS/S/04</t>
  </si>
  <si>
    <t>Type S2</t>
  </si>
  <si>
    <t>N/N6/18</t>
  </si>
  <si>
    <t>store existant à déposer</t>
  </si>
  <si>
    <t>stores à déposer</t>
  </si>
  <si>
    <t>TA/S/N7/18</t>
  </si>
  <si>
    <t xml:space="preserve">année 2025 maintenant </t>
  </si>
  <si>
    <t>ç</t>
  </si>
  <si>
    <t>TA/S/N7/16</t>
  </si>
  <si>
    <t>TA/S/N7/17</t>
  </si>
  <si>
    <t>TA/S/N7/19</t>
  </si>
  <si>
    <t>TA/S/N7/20</t>
  </si>
  <si>
    <t>TA/S/N7/21</t>
  </si>
  <si>
    <t>TA/S/N7/22</t>
  </si>
  <si>
    <t>TA/S/N7/23</t>
  </si>
  <si>
    <t>TA/S/N7/24</t>
  </si>
  <si>
    <t>TA/S/N7/25</t>
  </si>
  <si>
    <t>TA/S/N7/26</t>
  </si>
  <si>
    <t>TA/S/N7/27</t>
  </si>
  <si>
    <t>TA/S/N7/28</t>
  </si>
  <si>
    <t>TA/S/N7/29</t>
  </si>
  <si>
    <t>TA/S/N7/30</t>
  </si>
  <si>
    <t>TA/S/N7/31</t>
  </si>
  <si>
    <t>TA/S/N7/32</t>
  </si>
  <si>
    <t>TA/S/N7/33</t>
  </si>
  <si>
    <t>TA/S/N7/34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</si>
</sst>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?_-;\-* #,##0.00\ _?_-;_-* &quot;-&quot;??\ _?_-;_-@_-"/>
    <numFmt numFmtId="166" formatCode="_-* #,##0\ _?_-;\-* #,##0\ _?_-;_-* &quot;-&quot;??\ _?_-;_-@_-"/>
    <numFmt numFmtId="167" formatCode="0_ ;\-0\ "/>
  </numFmts>
  <fonts count="17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</font>
    <font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b/>
      <sz val="12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  <font>
      <b/>
      <sz val="10"/>
      <color rgb="FFFF0000"/>
      <name val="Calibri"/>
      <family val="2"/>
    </font>
    <font>
      <sz val="9"/>
      <color theme="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theme="8"/>
      </top>
      <bottom/>
      <diagonal/>
    </border>
  </borders>
  <cellStyleXfs count="29">
    <xf numFmtId="0" fontId="0" fillId="0" borderId="0"/>
    <xf numFmtId="49" fontId="3" fillId="2" borderId="0">
      <alignment horizontal="left" vertical="top" wrapText="1"/>
    </xf>
    <xf numFmtId="49" fontId="3" fillId="2" borderId="0">
      <alignment horizontal="left" vertical="top" wrapText="1"/>
    </xf>
    <xf numFmtId="49" fontId="3" fillId="2" borderId="0">
      <alignment horizontal="left" vertical="top" wrapText="1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2" fillId="0" borderId="0"/>
    <xf numFmtId="0" fontId="5" fillId="0" borderId="0"/>
    <xf numFmtId="0" fontId="1" fillId="0" borderId="0"/>
    <xf numFmtId="49" fontId="4" fillId="2" borderId="0">
      <alignment horizontal="left" vertical="top" wrapText="1"/>
    </xf>
    <xf numFmtId="0" fontId="1" fillId="0" borderId="0"/>
    <xf numFmtId="9" fontId="5" fillId="0" borderId="0" applyFont="0" applyFill="0" applyBorder="0" applyAlignment="0" applyProtection="0"/>
    <xf numFmtId="0" fontId="2" fillId="0" borderId="0"/>
    <xf numFmtId="0" fontId="1" fillId="0" borderId="0"/>
    <xf numFmtId="165" fontId="2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15"/>
    <xf numFmtId="166" fontId="10" fillId="0" borderId="10" xfId="28" applyNumberFormat="1" applyFont="1" applyFill="1" applyBorder="1" applyAlignment="1" applyProtection="1">
      <alignment horizontal="center" vertical="center"/>
      <protection locked="0"/>
    </xf>
    <xf numFmtId="165" fontId="10" fillId="0" borderId="11" xfId="28" applyFont="1" applyFill="1" applyBorder="1" applyAlignment="1" applyProtection="1">
      <alignment horizontal="left" vertical="center"/>
      <protection locked="0"/>
    </xf>
    <xf numFmtId="165" fontId="10" fillId="0" borderId="12" xfId="28" applyFont="1" applyFill="1" applyBorder="1" applyAlignment="1" applyProtection="1">
      <alignment horizontal="center" vertical="center"/>
      <protection locked="0"/>
    </xf>
    <xf numFmtId="165" fontId="10" fillId="0" borderId="11" xfId="28" applyFont="1" applyFill="1" applyBorder="1" applyAlignment="1" applyProtection="1">
      <alignment horizontal="center" vertical="center"/>
      <protection locked="0"/>
    </xf>
    <xf numFmtId="165" fontId="10" fillId="0" borderId="10" xfId="28" applyFont="1" applyFill="1" applyBorder="1" applyAlignment="1" applyProtection="1">
      <alignment horizontal="center" vertical="center"/>
      <protection locked="0"/>
    </xf>
    <xf numFmtId="165" fontId="10" fillId="0" borderId="10" xfId="28" applyFont="1" applyFill="1" applyBorder="1" applyAlignment="1" applyProtection="1">
      <alignment horizontal="centerContinuous" vertical="center"/>
      <protection locked="0"/>
    </xf>
    <xf numFmtId="165" fontId="10" fillId="0" borderId="11" xfId="28" applyFont="1" applyFill="1" applyBorder="1" applyAlignment="1" applyProtection="1">
      <alignment horizontal="centerContinuous" vertical="center"/>
      <protection locked="0"/>
    </xf>
    <xf numFmtId="165" fontId="10" fillId="0" borderId="13" xfId="28" applyFont="1" applyFill="1" applyBorder="1" applyAlignment="1" applyProtection="1">
      <alignment horizontal="centerContinuous" vertical="center"/>
      <protection locked="0"/>
    </xf>
    <xf numFmtId="165" fontId="10" fillId="0" borderId="0" xfId="28" applyFont="1" applyFill="1" applyBorder="1" applyAlignment="1" applyProtection="1">
      <alignment horizontal="center" vertical="center"/>
      <protection locked="0"/>
    </xf>
    <xf numFmtId="0" fontId="10" fillId="0" borderId="0" xfId="28" applyNumberFormat="1" applyFont="1" applyFill="1" applyBorder="1" applyAlignment="1" applyProtection="1">
      <alignment horizontal="left" vertical="center"/>
      <protection locked="0"/>
    </xf>
    <xf numFmtId="2" fontId="10" fillId="0" borderId="0" xfId="28" applyNumberFormat="1" applyFont="1" applyFill="1" applyBorder="1" applyAlignment="1" applyProtection="1">
      <alignment horizontal="left" vertical="center"/>
      <protection locked="0"/>
    </xf>
    <xf numFmtId="0" fontId="10" fillId="0" borderId="0" xfId="15" applyFont="1" applyAlignment="1">
      <alignment horizontal="center" vertical="center"/>
    </xf>
    <xf numFmtId="0" fontId="10" fillId="0" borderId="0" xfId="15" applyFont="1"/>
    <xf numFmtId="165" fontId="11" fillId="0" borderId="14" xfId="28" applyFont="1" applyFill="1" applyBorder="1" applyAlignment="1" applyProtection="1">
      <alignment horizontal="center" textRotation="90"/>
      <protection locked="0"/>
    </xf>
    <xf numFmtId="165" fontId="11" fillId="0" borderId="15" xfId="28" applyFont="1" applyFill="1" applyBorder="1" applyAlignment="1" applyProtection="1">
      <alignment horizontal="center" textRotation="90"/>
      <protection locked="0"/>
    </xf>
    <xf numFmtId="165" fontId="11" fillId="0" borderId="3" xfId="28" applyFont="1" applyFill="1" applyBorder="1" applyAlignment="1" applyProtection="1">
      <alignment horizontal="center" textRotation="90"/>
      <protection locked="0"/>
    </xf>
    <xf numFmtId="165" fontId="11" fillId="0" borderId="4" xfId="28" applyFont="1" applyFill="1" applyBorder="1" applyAlignment="1" applyProtection="1">
      <alignment horizontal="center" textRotation="90"/>
      <protection locked="0"/>
    </xf>
    <xf numFmtId="165" fontId="11" fillId="4" borderId="16" xfId="28" applyFont="1" applyFill="1" applyBorder="1" applyAlignment="1" applyProtection="1">
      <alignment horizontal="center" textRotation="90" wrapText="1"/>
      <protection locked="0"/>
    </xf>
    <xf numFmtId="165" fontId="11" fillId="0" borderId="17" xfId="28" applyFont="1" applyFill="1" applyBorder="1" applyAlignment="1" applyProtection="1">
      <alignment horizontal="center" textRotation="90"/>
      <protection locked="0"/>
    </xf>
    <xf numFmtId="165" fontId="11" fillId="0" borderId="18" xfId="28" applyFont="1" applyFill="1" applyBorder="1" applyAlignment="1" applyProtection="1">
      <alignment horizontal="center" textRotation="90"/>
      <protection locked="0"/>
    </xf>
    <xf numFmtId="165" fontId="11" fillId="4" borderId="18" xfId="28" applyFont="1" applyFill="1" applyBorder="1" applyAlignment="1" applyProtection="1">
      <alignment horizontal="center" textRotation="90"/>
      <protection locked="0"/>
    </xf>
    <xf numFmtId="165" fontId="11" fillId="0" borderId="19" xfId="28" applyFont="1" applyFill="1" applyBorder="1" applyAlignment="1" applyProtection="1">
      <alignment horizontal="center" textRotation="90"/>
      <protection locked="0"/>
    </xf>
    <xf numFmtId="165" fontId="11" fillId="0" borderId="17" xfId="28" applyFont="1" applyFill="1" applyBorder="1" applyAlignment="1" applyProtection="1">
      <alignment horizontal="center" textRotation="90" wrapText="1"/>
      <protection locked="0"/>
    </xf>
    <xf numFmtId="165" fontId="11" fillId="0" borderId="0" xfId="28" applyFont="1" applyFill="1" applyBorder="1" applyAlignment="1" applyProtection="1">
      <alignment horizontal="center" textRotation="90"/>
      <protection locked="0"/>
    </xf>
    <xf numFmtId="0" fontId="11" fillId="0" borderId="0" xfId="28" applyNumberFormat="1" applyFont="1" applyFill="1" applyBorder="1" applyAlignment="1" applyProtection="1">
      <alignment horizontal="left" textRotation="90"/>
      <protection locked="0"/>
    </xf>
    <xf numFmtId="2" fontId="11" fillId="0" borderId="0" xfId="28" applyNumberFormat="1" applyFont="1" applyFill="1" applyBorder="1" applyAlignment="1" applyProtection="1">
      <alignment horizontal="left" textRotation="90"/>
      <protection locked="0"/>
    </xf>
    <xf numFmtId="0" fontId="9" fillId="0" borderId="0" xfId="15" applyFont="1" applyAlignment="1">
      <alignment horizontal="center" textRotation="90"/>
    </xf>
    <xf numFmtId="0" fontId="9" fillId="0" borderId="0" xfId="15" applyFont="1"/>
    <xf numFmtId="166" fontId="10" fillId="5" borderId="17" xfId="28" applyNumberFormat="1" applyFont="1" applyFill="1" applyBorder="1" applyAlignment="1" applyProtection="1">
      <alignment horizontal="centerContinuous" vertical="center"/>
      <protection locked="0"/>
    </xf>
    <xf numFmtId="165" fontId="11" fillId="5" borderId="18" xfId="28" applyFont="1" applyFill="1" applyBorder="1" applyAlignment="1" applyProtection="1">
      <alignment horizontal="centerContinuous" vertical="center"/>
      <protection locked="0"/>
    </xf>
    <xf numFmtId="165" fontId="11" fillId="5" borderId="0" xfId="28" applyFont="1" applyFill="1" applyBorder="1" applyAlignment="1" applyProtection="1">
      <alignment horizontal="centerContinuous" vertical="center"/>
      <protection locked="0"/>
    </xf>
    <xf numFmtId="165" fontId="11" fillId="5" borderId="18" xfId="28" applyFont="1" applyFill="1" applyBorder="1" applyAlignment="1" applyProtection="1">
      <alignment horizontal="centerContinuous" vertical="center" wrapText="1"/>
      <protection locked="0"/>
    </xf>
    <xf numFmtId="165" fontId="11" fillId="5" borderId="17" xfId="28" applyFont="1" applyFill="1" applyBorder="1" applyAlignment="1" applyProtection="1">
      <alignment horizontal="centerContinuous" vertical="center"/>
      <protection locked="0"/>
    </xf>
    <xf numFmtId="165" fontId="11" fillId="5" borderId="19" xfId="28" applyFont="1" applyFill="1" applyBorder="1" applyAlignment="1" applyProtection="1">
      <alignment horizontal="centerContinuous" vertical="center"/>
      <protection locked="0"/>
    </xf>
    <xf numFmtId="165" fontId="11" fillId="5" borderId="17" xfId="28" applyFont="1" applyFill="1" applyBorder="1" applyAlignment="1" applyProtection="1">
      <alignment horizontal="centerContinuous" vertical="center" wrapText="1"/>
      <protection locked="0"/>
    </xf>
    <xf numFmtId="166" fontId="11" fillId="0" borderId="17" xfId="28" applyNumberFormat="1" applyFont="1" applyFill="1" applyBorder="1" applyAlignment="1" applyProtection="1">
      <alignment horizontal="center" vertical="center"/>
      <protection locked="0"/>
    </xf>
    <xf numFmtId="1" fontId="11" fillId="0" borderId="18" xfId="28" quotePrefix="1" applyNumberFormat="1" applyFont="1" applyFill="1" applyBorder="1" applyAlignment="1" applyProtection="1">
      <alignment horizontal="center" vertical="center"/>
      <protection locked="0"/>
    </xf>
    <xf numFmtId="166" fontId="11" fillId="0" borderId="0" xfId="28" applyNumberFormat="1" applyFont="1" applyFill="1" applyBorder="1" applyAlignment="1" applyProtection="1">
      <alignment horizontal="center" vertical="center"/>
      <protection locked="0"/>
    </xf>
    <xf numFmtId="165" fontId="11" fillId="0" borderId="0" xfId="28" applyFont="1" applyFill="1" applyBorder="1" applyAlignment="1" applyProtection="1">
      <alignment horizontal="center" vertical="center"/>
      <protection locked="0"/>
    </xf>
    <xf numFmtId="165" fontId="11" fillId="4" borderId="18" xfId="28" applyFont="1" applyFill="1" applyBorder="1" applyAlignment="1" applyProtection="1">
      <alignment horizontal="center" vertical="center"/>
      <protection locked="0"/>
    </xf>
    <xf numFmtId="165" fontId="11" fillId="0" borderId="17" xfId="28" applyFont="1" applyFill="1" applyBorder="1" applyAlignment="1" applyProtection="1">
      <alignment horizontal="center" vertical="center"/>
      <protection locked="0"/>
    </xf>
    <xf numFmtId="165" fontId="11" fillId="0" borderId="18" xfId="28" applyFont="1" applyFill="1" applyBorder="1" applyAlignment="1" applyProtection="1">
      <alignment horizontal="center" vertical="center"/>
      <protection locked="0"/>
    </xf>
    <xf numFmtId="165" fontId="11" fillId="0" borderId="19" xfId="28" applyFont="1" applyFill="1" applyBorder="1" applyAlignment="1" applyProtection="1">
      <alignment horizontal="center" vertical="center"/>
      <protection locked="0"/>
    </xf>
    <xf numFmtId="0" fontId="11" fillId="0" borderId="0" xfId="28" applyNumberFormat="1" applyFont="1" applyFill="1" applyBorder="1" applyAlignment="1" applyProtection="1">
      <alignment horizontal="left" vertical="center"/>
      <protection locked="0"/>
    </xf>
    <xf numFmtId="2" fontId="11" fillId="0" borderId="0" xfId="28" applyNumberFormat="1" applyFont="1" applyFill="1" applyBorder="1" applyAlignment="1" applyProtection="1">
      <alignment horizontal="left" vertical="center"/>
      <protection locked="0"/>
    </xf>
    <xf numFmtId="0" fontId="9" fillId="0" borderId="0" xfId="15" applyFont="1" applyAlignment="1">
      <alignment horizontal="center" vertical="center"/>
    </xf>
    <xf numFmtId="2" fontId="9" fillId="0" borderId="0" xfId="15" applyNumberFormat="1" applyFont="1" applyAlignment="1">
      <alignment horizontal="left" vertical="center"/>
    </xf>
    <xf numFmtId="0" fontId="9" fillId="0" borderId="0" xfId="15" applyFont="1" applyAlignment="1">
      <alignment horizontal="left" vertical="center"/>
    </xf>
    <xf numFmtId="1" fontId="11" fillId="0" borderId="18" xfId="28" applyNumberFormat="1" applyFont="1" applyFill="1" applyBorder="1" applyAlignment="1" applyProtection="1">
      <alignment horizontal="center" vertical="center"/>
      <protection locked="0"/>
    </xf>
    <xf numFmtId="1" fontId="11" fillId="0" borderId="0" xfId="28" applyNumberFormat="1" applyFont="1" applyFill="1" applyAlignment="1" applyProtection="1">
      <alignment horizontal="center" vertical="center"/>
      <protection locked="0"/>
    </xf>
    <xf numFmtId="165" fontId="11" fillId="4" borderId="0" xfId="28" applyFont="1" applyFill="1" applyAlignment="1" applyProtection="1">
      <alignment horizontal="center" vertical="center"/>
      <protection locked="0"/>
    </xf>
    <xf numFmtId="165" fontId="11" fillId="0" borderId="19" xfId="15" applyNumberFormat="1" applyFont="1" applyBorder="1" applyAlignment="1">
      <alignment horizontal="center" vertical="center"/>
    </xf>
    <xf numFmtId="165" fontId="11" fillId="0" borderId="0" xfId="15" applyNumberFormat="1" applyFont="1" applyAlignment="1">
      <alignment horizontal="center" vertical="center"/>
    </xf>
    <xf numFmtId="0" fontId="11" fillId="0" borderId="0" xfId="15" applyFont="1" applyAlignment="1">
      <alignment horizontal="center" vertical="center"/>
    </xf>
    <xf numFmtId="165" fontId="11" fillId="0" borderId="0" xfId="28" applyFont="1" applyFill="1" applyAlignment="1" applyProtection="1">
      <alignment horizontal="center" vertical="center"/>
      <protection locked="0"/>
    </xf>
    <xf numFmtId="0" fontId="7" fillId="0" borderId="0" xfId="15" applyFont="1" applyAlignment="1">
      <alignment horizontal="left" vertical="center"/>
    </xf>
    <xf numFmtId="165" fontId="11" fillId="3" borderId="0" xfId="28" applyFont="1" applyFill="1" applyAlignment="1" applyProtection="1">
      <alignment horizontal="center" vertical="center"/>
      <protection locked="0"/>
    </xf>
    <xf numFmtId="2" fontId="9" fillId="0" borderId="0" xfId="15" applyNumberFormat="1" applyFont="1" applyAlignment="1">
      <alignment horizontal="center" vertical="center"/>
    </xf>
    <xf numFmtId="165" fontId="9" fillId="0" borderId="0" xfId="15" applyNumberFormat="1" applyFont="1" applyAlignment="1">
      <alignment horizontal="center" vertical="center"/>
    </xf>
    <xf numFmtId="0" fontId="9" fillId="0" borderId="0" xfId="15" quotePrefix="1" applyFont="1" applyAlignment="1">
      <alignment horizontal="left" vertical="center"/>
    </xf>
    <xf numFmtId="165" fontId="10" fillId="0" borderId="12" xfId="28" applyFont="1" applyFill="1" applyBorder="1" applyAlignment="1" applyProtection="1">
      <alignment horizontal="centerContinuous" vertical="center"/>
      <protection locked="0"/>
    </xf>
    <xf numFmtId="165" fontId="11" fillId="7" borderId="0" xfId="28" applyFont="1" applyFill="1" applyBorder="1" applyAlignment="1" applyProtection="1">
      <alignment horizontal="center" textRotation="90"/>
      <protection locked="0"/>
    </xf>
    <xf numFmtId="1" fontId="11" fillId="0" borderId="0" xfId="28" quotePrefix="1" applyNumberFormat="1" applyFont="1" applyFill="1" applyBorder="1" applyAlignment="1" applyProtection="1">
      <alignment horizontal="center" vertical="center"/>
      <protection locked="0"/>
    </xf>
    <xf numFmtId="165" fontId="11" fillId="7" borderId="0" xfId="28" applyFont="1" applyFill="1" applyBorder="1" applyAlignment="1" applyProtection="1">
      <alignment horizontal="center" vertical="center"/>
      <protection locked="0"/>
    </xf>
    <xf numFmtId="165" fontId="11" fillId="5" borderId="0" xfId="28" applyFont="1" applyFill="1" applyBorder="1" applyAlignment="1" applyProtection="1">
      <alignment horizontal="centerContinuous" vertical="center" wrapText="1"/>
      <protection locked="0"/>
    </xf>
    <xf numFmtId="0" fontId="9" fillId="3" borderId="0" xfId="15" applyFont="1" applyFill="1" applyAlignment="1">
      <alignment horizontal="left" vertical="center"/>
    </xf>
    <xf numFmtId="165" fontId="11" fillId="7" borderId="0" xfId="28" applyFont="1" applyFill="1" applyBorder="1" applyAlignment="1" applyProtection="1">
      <alignment horizontal="centerContinuous" vertical="center"/>
      <protection locked="0"/>
    </xf>
    <xf numFmtId="165" fontId="11" fillId="8" borderId="0" xfId="28" applyFont="1" applyFill="1" applyBorder="1" applyAlignment="1" applyProtection="1">
      <alignment horizontal="center" vertical="center"/>
      <protection locked="0"/>
    </xf>
    <xf numFmtId="0" fontId="9" fillId="8" borderId="0" xfId="15" applyFont="1" applyFill="1" applyAlignment="1">
      <alignment horizontal="left" vertical="center"/>
    </xf>
    <xf numFmtId="0" fontId="6" fillId="0" borderId="6" xfId="15" applyFont="1" applyBorder="1" applyAlignment="1">
      <alignment horizontal="center" vertical="center" wrapText="1"/>
    </xf>
    <xf numFmtId="0" fontId="6" fillId="0" borderId="9" xfId="15" applyFont="1" applyBorder="1" applyAlignment="1">
      <alignment horizontal="center" vertical="center"/>
    </xf>
    <xf numFmtId="0" fontId="6" fillId="0" borderId="3" xfId="15" applyFont="1" applyBorder="1" applyAlignment="1">
      <alignment horizontal="center" vertical="center"/>
    </xf>
    <xf numFmtId="0" fontId="6" fillId="0" borderId="0" xfId="15" applyFont="1"/>
    <xf numFmtId="0" fontId="6" fillId="0" borderId="5" xfId="15" applyFont="1" applyBorder="1"/>
    <xf numFmtId="0" fontId="8" fillId="0" borderId="1" xfId="15" applyFont="1" applyBorder="1" applyAlignment="1">
      <alignment horizontal="center"/>
    </xf>
    <xf numFmtId="0" fontId="8" fillId="0" borderId="0" xfId="15" applyFont="1" applyAlignment="1">
      <alignment horizontal="center"/>
    </xf>
    <xf numFmtId="0" fontId="8" fillId="0" borderId="2" xfId="15" applyFont="1" applyBorder="1" applyAlignment="1">
      <alignment horizontal="center"/>
    </xf>
    <xf numFmtId="0" fontId="6" fillId="0" borderId="7" xfId="15" applyFont="1" applyBorder="1"/>
    <xf numFmtId="0" fontId="8" fillId="0" borderId="8" xfId="15" applyFont="1" applyBorder="1" applyAlignment="1">
      <alignment horizontal="center"/>
    </xf>
    <xf numFmtId="0" fontId="12" fillId="0" borderId="2" xfId="15" applyFont="1" applyBorder="1" applyAlignment="1">
      <alignment horizontal="center"/>
    </xf>
    <xf numFmtId="166" fontId="11" fillId="9" borderId="0" xfId="28" applyNumberFormat="1" applyFont="1" applyFill="1" applyBorder="1" applyAlignment="1" applyProtection="1">
      <alignment horizontal="center" vertical="center"/>
      <protection locked="0"/>
    </xf>
    <xf numFmtId="0" fontId="9" fillId="6" borderId="0" xfId="15" applyFont="1" applyFill="1" applyAlignment="1">
      <alignment horizontal="left" vertical="center"/>
    </xf>
    <xf numFmtId="165" fontId="11" fillId="7" borderId="0" xfId="28" applyFont="1" applyFill="1" applyAlignment="1" applyProtection="1">
      <alignment horizontal="center" vertical="center"/>
      <protection locked="0"/>
    </xf>
    <xf numFmtId="165" fontId="11" fillId="4" borderId="0" xfId="28" applyFont="1" applyFill="1" applyBorder="1" applyAlignment="1" applyProtection="1">
      <alignment horizontal="center" vertical="center"/>
      <protection locked="0"/>
    </xf>
    <xf numFmtId="0" fontId="0" fillId="11" borderId="0" xfId="0" applyFill="1"/>
    <xf numFmtId="0" fontId="0" fillId="10" borderId="0" xfId="0" applyFill="1"/>
    <xf numFmtId="0" fontId="0" fillId="9" borderId="0" xfId="0" applyFill="1"/>
    <xf numFmtId="0" fontId="0" fillId="6" borderId="0" xfId="0" applyFill="1"/>
    <xf numFmtId="0" fontId="0" fillId="12" borderId="0" xfId="0" applyFill="1"/>
    <xf numFmtId="166" fontId="11" fillId="10" borderId="0" xfId="28" applyNumberFormat="1" applyFont="1" applyFill="1" applyBorder="1" applyAlignment="1" applyProtection="1">
      <alignment horizontal="center" vertical="center"/>
      <protection locked="0"/>
    </xf>
    <xf numFmtId="166" fontId="11" fillId="11" borderId="0" xfId="28" applyNumberFormat="1" applyFont="1" applyFill="1" applyBorder="1" applyAlignment="1" applyProtection="1">
      <alignment horizontal="center" vertical="center"/>
      <protection locked="0"/>
    </xf>
    <xf numFmtId="166" fontId="11" fillId="6" borderId="0" xfId="28" applyNumberFormat="1" applyFont="1" applyFill="1" applyBorder="1" applyAlignment="1" applyProtection="1">
      <alignment horizontal="center" vertical="center"/>
      <protection locked="0"/>
    </xf>
    <xf numFmtId="166" fontId="11" fillId="12" borderId="0" xfId="28" applyNumberFormat="1" applyFont="1" applyFill="1" applyBorder="1" applyAlignment="1" applyProtection="1">
      <alignment horizontal="center" vertical="center"/>
      <protection locked="0"/>
    </xf>
    <xf numFmtId="165" fontId="11" fillId="7" borderId="17" xfId="28" applyFont="1" applyFill="1" applyBorder="1" applyAlignment="1" applyProtection="1">
      <alignment horizontal="center" textRotation="90"/>
      <protection locked="0"/>
    </xf>
    <xf numFmtId="167" fontId="11" fillId="0" borderId="17" xfId="28" applyNumberFormat="1" applyFont="1" applyFill="1" applyBorder="1" applyAlignment="1" applyProtection="1">
      <alignment horizontal="center" vertical="center"/>
      <protection locked="0"/>
    </xf>
    <xf numFmtId="167" fontId="11" fillId="0" borderId="0" xfId="15" applyNumberFormat="1" applyFont="1" applyAlignment="1">
      <alignment horizontal="center" vertical="center"/>
    </xf>
    <xf numFmtId="167" fontId="11" fillId="5" borderId="17" xfId="28" applyNumberFormat="1" applyFont="1" applyFill="1" applyBorder="1" applyAlignment="1" applyProtection="1">
      <alignment horizontal="centerContinuous" vertical="center"/>
      <protection locked="0"/>
    </xf>
    <xf numFmtId="1" fontId="11" fillId="0" borderId="17" xfId="28" applyNumberFormat="1" applyFont="1" applyFill="1" applyBorder="1" applyAlignment="1" applyProtection="1">
      <alignment horizontal="center" vertical="center"/>
      <protection locked="0"/>
    </xf>
    <xf numFmtId="1" fontId="11" fillId="5" borderId="17" xfId="28" applyNumberFormat="1" applyFont="1" applyFill="1" applyBorder="1" applyAlignment="1" applyProtection="1">
      <alignment horizontal="centerContinuous" vertical="center"/>
      <protection locked="0"/>
    </xf>
    <xf numFmtId="1" fontId="11" fillId="0" borderId="0" xfId="15" applyNumberFormat="1" applyFont="1" applyAlignment="1">
      <alignment horizontal="center" vertical="center"/>
    </xf>
    <xf numFmtId="1" fontId="9" fillId="0" borderId="0" xfId="15" applyNumberFormat="1" applyFont="1" applyAlignment="1">
      <alignment horizontal="center" vertical="center"/>
    </xf>
    <xf numFmtId="0" fontId="6" fillId="12" borderId="0" xfId="15" applyFont="1" applyFill="1"/>
    <xf numFmtId="0" fontId="12" fillId="12" borderId="2" xfId="15" applyFont="1" applyFill="1" applyBorder="1" applyAlignment="1">
      <alignment horizontal="center"/>
    </xf>
    <xf numFmtId="0" fontId="1" fillId="0" borderId="0" xfId="0" applyFont="1"/>
    <xf numFmtId="165" fontId="11" fillId="9" borderId="0" xfId="28" applyFont="1" applyFill="1" applyBorder="1" applyAlignment="1" applyProtection="1">
      <alignment horizontal="center" vertical="center"/>
      <protection locked="0"/>
    </xf>
    <xf numFmtId="165" fontId="11" fillId="9" borderId="0" xfId="28" applyFont="1" applyFill="1" applyAlignment="1" applyProtection="1">
      <alignment horizontal="center" vertical="center"/>
      <protection locked="0"/>
    </xf>
    <xf numFmtId="166" fontId="11" fillId="3" borderId="0" xfId="28" applyNumberFormat="1" applyFont="1" applyFill="1" applyBorder="1" applyAlignment="1" applyProtection="1">
      <alignment horizontal="center" vertical="center"/>
      <protection locked="0"/>
    </xf>
    <xf numFmtId="167" fontId="11" fillId="0" borderId="19" xfId="28" applyNumberFormat="1" applyFont="1" applyFill="1" applyBorder="1" applyAlignment="1" applyProtection="1">
      <alignment horizontal="center" vertical="center"/>
      <protection locked="0"/>
    </xf>
    <xf numFmtId="165" fontId="11" fillId="3" borderId="0" xfId="28" applyFont="1" applyFill="1" applyBorder="1" applyAlignment="1" applyProtection="1">
      <alignment horizontal="center" vertical="center"/>
      <protection locked="0"/>
    </xf>
    <xf numFmtId="1" fontId="11" fillId="0" borderId="19" xfId="15" applyNumberFormat="1" applyFont="1" applyBorder="1" applyAlignment="1">
      <alignment horizontal="center" vertical="center"/>
    </xf>
    <xf numFmtId="0" fontId="11" fillId="0" borderId="17" xfId="15" applyFont="1" applyBorder="1" applyAlignment="1">
      <alignment horizontal="center" vertical="center"/>
    </xf>
    <xf numFmtId="0" fontId="11" fillId="0" borderId="18" xfId="15" applyFont="1" applyBorder="1" applyAlignment="1">
      <alignment horizontal="center" vertical="center"/>
    </xf>
    <xf numFmtId="165" fontId="11" fillId="0" borderId="18" xfId="28" applyFont="1" applyFill="1" applyBorder="1" applyAlignment="1" applyProtection="1">
      <alignment horizontal="centerContinuous" vertical="center"/>
      <protection locked="0"/>
    </xf>
    <xf numFmtId="165" fontId="11" fillId="0" borderId="19" xfId="28" applyFont="1" applyFill="1" applyBorder="1" applyAlignment="1" applyProtection="1">
      <alignment horizontal="center" textRotation="90" wrapText="1"/>
      <protection locked="0"/>
    </xf>
    <xf numFmtId="165" fontId="11" fillId="7" borderId="18" xfId="28" applyFont="1" applyFill="1" applyBorder="1" applyAlignment="1" applyProtection="1">
      <alignment horizontal="center" textRotation="90"/>
      <protection locked="0"/>
    </xf>
    <xf numFmtId="165" fontId="11" fillId="13" borderId="18" xfId="28" applyFont="1" applyFill="1" applyBorder="1" applyAlignment="1" applyProtection="1">
      <alignment horizontal="center" vertical="center"/>
      <protection locked="0"/>
    </xf>
    <xf numFmtId="165" fontId="11" fillId="14" borderId="18" xfId="28" applyFont="1" applyFill="1" applyBorder="1" applyAlignment="1" applyProtection="1">
      <alignment horizontal="center" textRotation="90"/>
      <protection locked="0"/>
    </xf>
    <xf numFmtId="165" fontId="11" fillId="14" borderId="18" xfId="28" applyFont="1" applyFill="1" applyBorder="1" applyAlignment="1" applyProtection="1">
      <alignment horizontal="center" textRotation="90" wrapText="1"/>
      <protection locked="0"/>
    </xf>
    <xf numFmtId="165" fontId="11" fillId="13" borderId="17" xfId="28" applyFont="1" applyFill="1" applyBorder="1" applyAlignment="1" applyProtection="1">
      <alignment horizontal="center" vertical="center"/>
      <protection locked="0"/>
    </xf>
    <xf numFmtId="165" fontId="11" fillId="13" borderId="0" xfId="28" applyFont="1" applyFill="1" applyBorder="1" applyAlignment="1" applyProtection="1">
      <alignment horizontal="center" vertical="center"/>
      <protection locked="0"/>
    </xf>
    <xf numFmtId="165" fontId="11" fillId="13" borderId="0" xfId="28" applyFont="1" applyFill="1" applyAlignment="1" applyProtection="1">
      <alignment horizontal="center" vertical="center"/>
      <protection locked="0"/>
    </xf>
    <xf numFmtId="165" fontId="11" fillId="13" borderId="19" xfId="15" applyNumberFormat="1" applyFont="1" applyFill="1" applyBorder="1" applyAlignment="1">
      <alignment horizontal="center" vertical="center"/>
    </xf>
    <xf numFmtId="167" fontId="11" fillId="13" borderId="0" xfId="15" applyNumberFormat="1" applyFont="1" applyFill="1" applyAlignment="1">
      <alignment horizontal="center" vertical="center"/>
    </xf>
    <xf numFmtId="165" fontId="11" fillId="13" borderId="0" xfId="15" applyNumberFormat="1" applyFont="1" applyFill="1" applyAlignment="1">
      <alignment horizontal="center" vertical="center"/>
    </xf>
    <xf numFmtId="0" fontId="11" fillId="13" borderId="0" xfId="15" applyFont="1" applyFill="1" applyAlignment="1">
      <alignment horizontal="center" vertical="center"/>
    </xf>
    <xf numFmtId="1" fontId="11" fillId="13" borderId="0" xfId="15" applyNumberFormat="1" applyFont="1" applyFill="1" applyAlignment="1">
      <alignment horizontal="center" vertical="center"/>
    </xf>
    <xf numFmtId="0" fontId="11" fillId="15" borderId="0" xfId="15" applyFont="1" applyFill="1" applyAlignment="1">
      <alignment horizontal="center" vertical="center"/>
    </xf>
    <xf numFmtId="2" fontId="15" fillId="0" borderId="0" xfId="15" applyNumberFormat="1" applyFont="1" applyAlignment="1">
      <alignment horizontal="left" vertical="center"/>
    </xf>
    <xf numFmtId="167" fontId="11" fillId="6" borderId="0" xfId="15" applyNumberFormat="1" applyFont="1" applyFill="1" applyAlignment="1">
      <alignment horizontal="center" vertical="center"/>
    </xf>
    <xf numFmtId="1" fontId="11" fillId="6" borderId="0" xfId="15" applyNumberFormat="1" applyFont="1" applyFill="1" applyAlignment="1">
      <alignment horizontal="center" vertical="center"/>
    </xf>
    <xf numFmtId="0" fontId="15" fillId="0" borderId="0" xfId="15" applyFont="1" applyAlignment="1">
      <alignment horizontal="left" vertical="center"/>
    </xf>
    <xf numFmtId="166" fontId="16" fillId="12" borderId="20" xfId="28" applyNumberFormat="1" applyFont="1" applyFill="1" applyBorder="1" applyAlignment="1">
      <alignment horizontal="center" vertical="center"/>
    </xf>
    <xf numFmtId="166" fontId="16" fillId="10" borderId="20" xfId="28" applyNumberFormat="1" applyFont="1" applyFill="1" applyBorder="1" applyAlignment="1">
      <alignment horizontal="center" vertical="center"/>
    </xf>
    <xf numFmtId="165" fontId="11" fillId="0" borderId="0" xfId="28" applyFont="1" applyFill="1" applyBorder="1" applyAlignment="1" applyProtection="1">
      <alignment horizontal="left" vertical="center"/>
      <protection locked="0"/>
    </xf>
    <xf numFmtId="166" fontId="11" fillId="16" borderId="0" xfId="28" applyNumberFormat="1" applyFont="1" applyFill="1" applyBorder="1" applyAlignment="1" applyProtection="1">
      <alignment horizontal="center" vertical="center"/>
      <protection locked="0"/>
    </xf>
    <xf numFmtId="0" fontId="11" fillId="6" borderId="0" xfId="15" applyFont="1" applyFill="1" applyAlignment="1">
      <alignment horizontal="center" vertical="center"/>
    </xf>
    <xf numFmtId="165" fontId="11" fillId="6" borderId="0" xfId="28" applyFont="1" applyFill="1" applyAlignment="1" applyProtection="1">
      <alignment horizontal="center" vertical="center"/>
      <protection locked="0"/>
    </xf>
    <xf numFmtId="164" fontId="9" fillId="0" borderId="0" xfId="15" applyNumberFormat="1" applyFont="1" applyAlignment="1">
      <alignment horizontal="center" vertical="center"/>
    </xf>
  </cellXfs>
  <cellStyles count="29">
    <cellStyle name="Chap 3" xfId="1" xr:uid="{00000000-0005-0000-0000-000000000000}"/>
    <cellStyle name="Chap 3 4" xfId="2" xr:uid="{00000000-0005-0000-0000-000001000000}"/>
    <cellStyle name="Chap 3 4 2" xfId="3" xr:uid="{00000000-0005-0000-0000-000002000000}"/>
    <cellStyle name="Euro" xfId="4" xr:uid="{00000000-0005-0000-0000-000003000000}"/>
    <cellStyle name="Euro 2 2" xfId="5" xr:uid="{00000000-0005-0000-0000-000004000000}"/>
    <cellStyle name="Milliers 2 2" xfId="6" xr:uid="{00000000-0005-0000-0000-000005000000}"/>
    <cellStyle name="Milliers 2 2 2" xfId="7" xr:uid="{00000000-0005-0000-0000-000006000000}"/>
    <cellStyle name="Milliers 5" xfId="8" xr:uid="{00000000-0005-0000-0000-000007000000}"/>
    <cellStyle name="Milliers 7" xfId="9" xr:uid="{00000000-0005-0000-0000-000008000000}"/>
    <cellStyle name="Milliers_Bignicourt - tableau des qté" xfId="28" xr:uid="{75AE8902-6F58-494E-AA04-7D5D170954E9}"/>
    <cellStyle name="Monétaire 2" xfId="10" xr:uid="{00000000-0005-0000-0000-00000B000000}"/>
    <cellStyle name="Monétaire 4" xfId="11" xr:uid="{00000000-0005-0000-0000-00000C000000}"/>
    <cellStyle name="Monétaire 5" xfId="12" xr:uid="{00000000-0005-0000-0000-00000D000000}"/>
    <cellStyle name="Monétaire 6" xfId="13" xr:uid="{00000000-0005-0000-0000-00000E000000}"/>
    <cellStyle name="Normal" xfId="0" builtinId="0"/>
    <cellStyle name="Normal 2" xfId="14" xr:uid="{00000000-0005-0000-0000-000010000000}"/>
    <cellStyle name="Normal 2 2" xfId="15" xr:uid="{00000000-0005-0000-0000-000011000000}"/>
    <cellStyle name="Normal 2 2 2" xfId="16" xr:uid="{00000000-0005-0000-0000-000012000000}"/>
    <cellStyle name="Normal 2 2 2 2" xfId="27" xr:uid="{8143E875-5BBE-4CE3-BCAD-5261B72AA2D6}"/>
    <cellStyle name="Normal 2 2 3" xfId="26" xr:uid="{1436A411-5436-4F8F-922F-D6A0C340823B}"/>
    <cellStyle name="Normal 2 3" xfId="17" xr:uid="{00000000-0005-0000-0000-000013000000}"/>
    <cellStyle name="Normal 2 4" xfId="18" xr:uid="{00000000-0005-0000-0000-000014000000}"/>
    <cellStyle name="Normal 2 4 2" xfId="24" xr:uid="{AB8B3392-0BF2-40FF-81BA-51F4C1D57EC6}"/>
    <cellStyle name="Normal 3 2" xfId="19" xr:uid="{00000000-0005-0000-0000-000015000000}"/>
    <cellStyle name="Normal 4" xfId="20" xr:uid="{00000000-0005-0000-0000-000016000000}"/>
    <cellStyle name="Normal 6" xfId="21" xr:uid="{00000000-0005-0000-0000-000017000000}"/>
    <cellStyle name="Normal 7" xfId="22" xr:uid="{00000000-0005-0000-0000-000018000000}"/>
    <cellStyle name="Pourcentage 2" xfId="25" xr:uid="{67B6129A-6524-4C1A-9DF4-A23F432BD80C}"/>
    <cellStyle name="Titre Article" xfId="23" xr:uid="{00000000-0005-0000-0000-000019000000}"/>
  </cellStyles>
  <dxfs count="285"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_-* #,##0\ _?_-;\-* #,##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</border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bottom" textRotation="9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_-* #,##0\ _?_-;\-* #,##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</border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bottom" textRotation="9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_-* #,##0\ _?_-;\-* #,##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</border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bottom" textRotation="9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_-* #,##0\ _?_-;\-* #,##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</border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bottom" textRotation="9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2" tint="-0.249977111117893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2" tint="-0.249977111117893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2" tint="-0.249977111117893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_-* #,##0\ _?_-;\-* #,##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</border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bottom" textRotation="9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alignment horizontal="center" vertical="center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_-* #,##0.00\ _?_-;\-* #,##0.00\ _?_-;_-* &quot;-&quot;??\ _?_-;_-@_-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_-* #,##0\ _?_-;\-* #,##0\ _?_-;_-* &quot;-&quot;??\ _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</border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center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bottom" textRotation="9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72697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FF"/>
      <color rgb="FF9966FF"/>
      <color rgb="FF0000FF"/>
      <color rgb="FFCCFFFF"/>
      <color rgb="FFFF99FF"/>
      <color rgb="FFFFCC66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13</xdr:row>
      <xdr:rowOff>0</xdr:rowOff>
    </xdr:from>
    <xdr:to>
      <xdr:col>0</xdr:col>
      <xdr:colOff>723899</xdr:colOff>
      <xdr:row>14</xdr:row>
      <xdr:rowOff>9525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76FEB97-0C60-4EFD-BEFE-C5C6743A0796}"/>
            </a:ext>
          </a:extLst>
        </xdr:cNvPr>
        <xdr:cNvSpPr/>
      </xdr:nvSpPr>
      <xdr:spPr>
        <a:xfrm>
          <a:off x="57150" y="2105025"/>
          <a:ext cx="666749" cy="1714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47625</xdr:colOff>
      <xdr:row>14</xdr:row>
      <xdr:rowOff>133350</xdr:rowOff>
    </xdr:from>
    <xdr:to>
      <xdr:col>0</xdr:col>
      <xdr:colOff>723900</xdr:colOff>
      <xdr:row>16</xdr:row>
      <xdr:rowOff>9525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F807D46-8355-8610-BB88-DECD1A0E9B53}"/>
            </a:ext>
          </a:extLst>
        </xdr:cNvPr>
        <xdr:cNvSpPr/>
      </xdr:nvSpPr>
      <xdr:spPr>
        <a:xfrm>
          <a:off x="47625" y="2400300"/>
          <a:ext cx="676275" cy="200025"/>
        </a:xfrm>
        <a:prstGeom prst="rect">
          <a:avLst/>
        </a:prstGeom>
        <a:noFill/>
        <a:ln>
          <a:solidFill>
            <a:srgbClr val="9966FF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76</xdr:row>
      <xdr:rowOff>142875</xdr:rowOff>
    </xdr:from>
    <xdr:to>
      <xdr:col>48</xdr:col>
      <xdr:colOff>838200</xdr:colOff>
      <xdr:row>79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7A5C538-611A-40DE-AAFA-6969A472CC17}"/>
            </a:ext>
          </a:extLst>
        </xdr:cNvPr>
        <xdr:cNvSpPr/>
      </xdr:nvSpPr>
      <xdr:spPr>
        <a:xfrm>
          <a:off x="28575" y="12468225"/>
          <a:ext cx="14497050" cy="3429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38100</xdr:colOff>
      <xdr:row>92</xdr:row>
      <xdr:rowOff>161924</xdr:rowOff>
    </xdr:from>
    <xdr:to>
      <xdr:col>48</xdr:col>
      <xdr:colOff>847725</xdr:colOff>
      <xdr:row>95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52CC0DF-E587-426D-B475-B731933E5042}"/>
            </a:ext>
          </a:extLst>
        </xdr:cNvPr>
        <xdr:cNvSpPr/>
      </xdr:nvSpPr>
      <xdr:spPr>
        <a:xfrm>
          <a:off x="38100" y="15135224"/>
          <a:ext cx="14497050" cy="32385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28575</xdr:colOff>
      <xdr:row>105</xdr:row>
      <xdr:rowOff>133351</xdr:rowOff>
    </xdr:from>
    <xdr:to>
      <xdr:col>48</xdr:col>
      <xdr:colOff>838200</xdr:colOff>
      <xdr:row>107</xdr:row>
      <xdr:rowOff>9525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6A414E3E-E502-4F7E-8C88-B496D050BB7B}"/>
            </a:ext>
          </a:extLst>
        </xdr:cNvPr>
        <xdr:cNvSpPr/>
      </xdr:nvSpPr>
      <xdr:spPr>
        <a:xfrm>
          <a:off x="28575" y="17268826"/>
          <a:ext cx="14497050" cy="20002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19050</xdr:colOff>
      <xdr:row>111</xdr:row>
      <xdr:rowOff>142875</xdr:rowOff>
    </xdr:from>
    <xdr:to>
      <xdr:col>48</xdr:col>
      <xdr:colOff>828675</xdr:colOff>
      <xdr:row>123</xdr:row>
      <xdr:rowOff>19050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B943B74A-007B-4CBA-AF41-0AACA8BE360A}"/>
            </a:ext>
          </a:extLst>
        </xdr:cNvPr>
        <xdr:cNvSpPr/>
      </xdr:nvSpPr>
      <xdr:spPr>
        <a:xfrm>
          <a:off x="19050" y="18307050"/>
          <a:ext cx="14497050" cy="18192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38100</xdr:colOff>
      <xdr:row>128</xdr:row>
      <xdr:rowOff>200025</xdr:rowOff>
    </xdr:from>
    <xdr:to>
      <xdr:col>49</xdr:col>
      <xdr:colOff>19050</xdr:colOff>
      <xdr:row>146</xdr:row>
      <xdr:rowOff>19050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D2006BC-0369-4F6A-B59F-9B2CD979473D}"/>
            </a:ext>
          </a:extLst>
        </xdr:cNvPr>
        <xdr:cNvSpPr/>
      </xdr:nvSpPr>
      <xdr:spPr>
        <a:xfrm>
          <a:off x="38100" y="21116925"/>
          <a:ext cx="14525625" cy="27908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9525</xdr:colOff>
      <xdr:row>47</xdr:row>
      <xdr:rowOff>209550</xdr:rowOff>
    </xdr:from>
    <xdr:to>
      <xdr:col>49</xdr:col>
      <xdr:colOff>28575</xdr:colOff>
      <xdr:row>50</xdr:row>
      <xdr:rowOff>9525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C179266E-EE19-4AD2-9CAB-3301D0418750}"/>
            </a:ext>
          </a:extLst>
        </xdr:cNvPr>
        <xdr:cNvSpPr/>
      </xdr:nvSpPr>
      <xdr:spPr>
        <a:xfrm>
          <a:off x="9525" y="7724775"/>
          <a:ext cx="14563725" cy="342900"/>
        </a:xfrm>
        <a:prstGeom prst="rect">
          <a:avLst/>
        </a:prstGeom>
        <a:noFill/>
        <a:ln>
          <a:solidFill>
            <a:srgbClr val="9966FF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9525</xdr:colOff>
      <xdr:row>50</xdr:row>
      <xdr:rowOff>152399</xdr:rowOff>
    </xdr:from>
    <xdr:to>
      <xdr:col>49</xdr:col>
      <xdr:colOff>28575</xdr:colOff>
      <xdr:row>56</xdr:row>
      <xdr:rowOff>9524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A5C84927-B026-49E7-B018-2DB6C47BFEB8}"/>
            </a:ext>
          </a:extLst>
        </xdr:cNvPr>
        <xdr:cNvSpPr/>
      </xdr:nvSpPr>
      <xdr:spPr>
        <a:xfrm>
          <a:off x="9525" y="9829799"/>
          <a:ext cx="14563725" cy="828675"/>
        </a:xfrm>
        <a:prstGeom prst="rect">
          <a:avLst/>
        </a:prstGeom>
        <a:noFill/>
        <a:ln>
          <a:solidFill>
            <a:srgbClr val="9966FF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19050</xdr:colOff>
      <xdr:row>158</xdr:row>
      <xdr:rowOff>200025</xdr:rowOff>
    </xdr:from>
    <xdr:to>
      <xdr:col>48</xdr:col>
      <xdr:colOff>847725</xdr:colOff>
      <xdr:row>166</xdr:row>
      <xdr:rowOff>9525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A35768A-B580-4799-A366-0ED40AA010ED}"/>
            </a:ext>
          </a:extLst>
        </xdr:cNvPr>
        <xdr:cNvSpPr/>
      </xdr:nvSpPr>
      <xdr:spPr>
        <a:xfrm>
          <a:off x="19050" y="26088975"/>
          <a:ext cx="14516100" cy="1162050"/>
        </a:xfrm>
        <a:prstGeom prst="rect">
          <a:avLst/>
        </a:prstGeom>
        <a:noFill/>
        <a:ln>
          <a:solidFill>
            <a:srgbClr val="9966FF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9525</xdr:colOff>
      <xdr:row>3</xdr:row>
      <xdr:rowOff>9525</xdr:rowOff>
    </xdr:from>
    <xdr:to>
      <xdr:col>48</xdr:col>
      <xdr:colOff>847725</xdr:colOff>
      <xdr:row>29</xdr:row>
      <xdr:rowOff>152400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619E0C0E-95A0-4892-9C7F-3E9A0BE71C6C}"/>
            </a:ext>
          </a:extLst>
        </xdr:cNvPr>
        <xdr:cNvSpPr/>
      </xdr:nvSpPr>
      <xdr:spPr>
        <a:xfrm>
          <a:off x="9525" y="1962150"/>
          <a:ext cx="14525625" cy="4352925"/>
        </a:xfrm>
        <a:prstGeom prst="rect">
          <a:avLst/>
        </a:prstGeom>
        <a:noFill/>
        <a:ln>
          <a:solidFill>
            <a:srgbClr val="9966FF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18</xdr:row>
      <xdr:rowOff>180975</xdr:rowOff>
    </xdr:from>
    <xdr:to>
      <xdr:col>49</xdr:col>
      <xdr:colOff>38100</xdr:colOff>
      <xdr:row>23</xdr:row>
      <xdr:rowOff>57150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381BE83E-2A5B-41B9-6A9E-390A7FDE6E83}"/>
            </a:ext>
          </a:extLst>
        </xdr:cNvPr>
        <xdr:cNvSpPr/>
      </xdr:nvSpPr>
      <xdr:spPr>
        <a:xfrm>
          <a:off x="66675" y="5324475"/>
          <a:ext cx="13754100" cy="7429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0</xdr:colOff>
      <xdr:row>33</xdr:row>
      <xdr:rowOff>152400</xdr:rowOff>
    </xdr:from>
    <xdr:to>
      <xdr:col>48</xdr:col>
      <xdr:colOff>828675</xdr:colOff>
      <xdr:row>40</xdr:row>
      <xdr:rowOff>161924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34205CBA-5B4F-47A6-BD78-AF80CB9B71C7}"/>
            </a:ext>
          </a:extLst>
        </xdr:cNvPr>
        <xdr:cNvSpPr/>
      </xdr:nvSpPr>
      <xdr:spPr>
        <a:xfrm>
          <a:off x="0" y="7896225"/>
          <a:ext cx="13754100" cy="114299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76200</xdr:colOff>
      <xdr:row>43</xdr:row>
      <xdr:rowOff>9525</xdr:rowOff>
    </xdr:from>
    <xdr:to>
      <xdr:col>49</xdr:col>
      <xdr:colOff>47625</xdr:colOff>
      <xdr:row>47</xdr:row>
      <xdr:rowOff>9525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6BBF222A-3D6A-4F09-B679-F3B2B9CB6187}"/>
            </a:ext>
          </a:extLst>
        </xdr:cNvPr>
        <xdr:cNvSpPr/>
      </xdr:nvSpPr>
      <xdr:spPr>
        <a:xfrm>
          <a:off x="76200" y="8724900"/>
          <a:ext cx="14478000" cy="6477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9525</xdr:colOff>
      <xdr:row>58</xdr:row>
      <xdr:rowOff>9525</xdr:rowOff>
    </xdr:from>
    <xdr:to>
      <xdr:col>49</xdr:col>
      <xdr:colOff>0</xdr:colOff>
      <xdr:row>60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ECA79E-C92F-44C8-AE51-291B46251E7C}"/>
            </a:ext>
          </a:extLst>
        </xdr:cNvPr>
        <xdr:cNvSpPr/>
      </xdr:nvSpPr>
      <xdr:spPr>
        <a:xfrm>
          <a:off x="9525" y="11210925"/>
          <a:ext cx="14497050" cy="314325"/>
        </a:xfrm>
        <a:prstGeom prst="rect">
          <a:avLst/>
        </a:prstGeom>
        <a:noFill/>
        <a:ln>
          <a:solidFill>
            <a:srgbClr val="9966FF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9525</xdr:colOff>
      <xdr:row>27</xdr:row>
      <xdr:rowOff>152401</xdr:rowOff>
    </xdr:from>
    <xdr:to>
      <xdr:col>49</xdr:col>
      <xdr:colOff>28574</xdr:colOff>
      <xdr:row>29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FD16D73D-967A-404E-8CE9-CE8040AE308B}"/>
            </a:ext>
          </a:extLst>
        </xdr:cNvPr>
        <xdr:cNvSpPr/>
      </xdr:nvSpPr>
      <xdr:spPr>
        <a:xfrm>
          <a:off x="9525" y="6162676"/>
          <a:ext cx="14525624" cy="17144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122</xdr:row>
      <xdr:rowOff>161925</xdr:rowOff>
    </xdr:from>
    <xdr:to>
      <xdr:col>49</xdr:col>
      <xdr:colOff>38099</xdr:colOff>
      <xdr:row>132</xdr:row>
      <xdr:rowOff>85725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F881F68-C3FA-4520-BCE4-4845A6379420}"/>
            </a:ext>
          </a:extLst>
        </xdr:cNvPr>
        <xdr:cNvSpPr/>
      </xdr:nvSpPr>
      <xdr:spPr>
        <a:xfrm>
          <a:off x="0" y="21726525"/>
          <a:ext cx="14868524" cy="16002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0</xdr:colOff>
      <xdr:row>91</xdr:row>
      <xdr:rowOff>152400</xdr:rowOff>
    </xdr:from>
    <xdr:to>
      <xdr:col>49</xdr:col>
      <xdr:colOff>38099</xdr:colOff>
      <xdr:row>96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AC54D95D-3DD1-46FF-BB87-13314EF210AB}"/>
            </a:ext>
          </a:extLst>
        </xdr:cNvPr>
        <xdr:cNvSpPr/>
      </xdr:nvSpPr>
      <xdr:spPr>
        <a:xfrm>
          <a:off x="0" y="17992725"/>
          <a:ext cx="14868524" cy="657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0</xdr:colOff>
      <xdr:row>97</xdr:row>
      <xdr:rowOff>142874</xdr:rowOff>
    </xdr:from>
    <xdr:to>
      <xdr:col>49</xdr:col>
      <xdr:colOff>38099</xdr:colOff>
      <xdr:row>105</xdr:row>
      <xdr:rowOff>152399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836C981-EE10-46E5-A653-7240D8713F02}"/>
            </a:ext>
          </a:extLst>
        </xdr:cNvPr>
        <xdr:cNvSpPr/>
      </xdr:nvSpPr>
      <xdr:spPr>
        <a:xfrm>
          <a:off x="0" y="18954749"/>
          <a:ext cx="14868524" cy="13049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0</xdr:colOff>
      <xdr:row>84</xdr:row>
      <xdr:rowOff>0</xdr:rowOff>
    </xdr:from>
    <xdr:to>
      <xdr:col>49</xdr:col>
      <xdr:colOff>38099</xdr:colOff>
      <xdr:row>87</xdr:row>
      <xdr:rowOff>9525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4144456B-9CB8-471D-9E5B-6BDBA5472E80}"/>
            </a:ext>
          </a:extLst>
        </xdr:cNvPr>
        <xdr:cNvSpPr/>
      </xdr:nvSpPr>
      <xdr:spPr>
        <a:xfrm>
          <a:off x="0" y="16649700"/>
          <a:ext cx="14868524" cy="4953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0</xdr:colOff>
      <xdr:row>78</xdr:row>
      <xdr:rowOff>142875</xdr:rowOff>
    </xdr:from>
    <xdr:to>
      <xdr:col>49</xdr:col>
      <xdr:colOff>38099</xdr:colOff>
      <xdr:row>80</xdr:row>
      <xdr:rowOff>19050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9C27E83C-5EE1-4D4D-830D-03FF39C95A44}"/>
            </a:ext>
          </a:extLst>
        </xdr:cNvPr>
        <xdr:cNvSpPr/>
      </xdr:nvSpPr>
      <xdr:spPr>
        <a:xfrm>
          <a:off x="0" y="15821025"/>
          <a:ext cx="14868524" cy="2000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0</xdr:colOff>
      <xdr:row>107</xdr:row>
      <xdr:rowOff>9524</xdr:rowOff>
    </xdr:from>
    <xdr:to>
      <xdr:col>48</xdr:col>
      <xdr:colOff>800100</xdr:colOff>
      <xdr:row>115</xdr:row>
      <xdr:rowOff>152399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5DC5614E-099F-4B49-9CF2-60B85CE757FE}"/>
            </a:ext>
          </a:extLst>
        </xdr:cNvPr>
        <xdr:cNvSpPr/>
      </xdr:nvSpPr>
      <xdr:spPr>
        <a:xfrm>
          <a:off x="0" y="19145249"/>
          <a:ext cx="14773275" cy="1438275"/>
        </a:xfrm>
        <a:prstGeom prst="rect">
          <a:avLst/>
        </a:prstGeom>
        <a:noFill/>
        <a:ln>
          <a:solidFill>
            <a:srgbClr val="9966FF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25</xdr:row>
      <xdr:rowOff>9524</xdr:rowOff>
    </xdr:from>
    <xdr:to>
      <xdr:col>47</xdr:col>
      <xdr:colOff>847725</xdr:colOff>
      <xdr:row>34</xdr:row>
      <xdr:rowOff>28574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2CC056C-9697-442F-8432-00CECECBF21A}"/>
            </a:ext>
          </a:extLst>
        </xdr:cNvPr>
        <xdr:cNvSpPr/>
      </xdr:nvSpPr>
      <xdr:spPr>
        <a:xfrm>
          <a:off x="19051" y="5810249"/>
          <a:ext cx="13858874" cy="1476375"/>
        </a:xfrm>
        <a:prstGeom prst="rect">
          <a:avLst/>
        </a:prstGeom>
        <a:noFill/>
        <a:ln>
          <a:solidFill>
            <a:srgbClr val="9966FF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19051</xdr:colOff>
      <xdr:row>21</xdr:row>
      <xdr:rowOff>171450</xdr:rowOff>
    </xdr:from>
    <xdr:to>
      <xdr:col>47</xdr:col>
      <xdr:colOff>838201</xdr:colOff>
      <xdr:row>24</xdr:row>
      <xdr:rowOff>19050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BE22ACA8-7088-45EB-A71E-3201A0C12501}"/>
            </a:ext>
          </a:extLst>
        </xdr:cNvPr>
        <xdr:cNvSpPr/>
      </xdr:nvSpPr>
      <xdr:spPr>
        <a:xfrm>
          <a:off x="19051" y="5210175"/>
          <a:ext cx="13849350" cy="390525"/>
        </a:xfrm>
        <a:prstGeom prst="rect">
          <a:avLst/>
        </a:prstGeom>
        <a:noFill/>
        <a:ln>
          <a:solidFill>
            <a:srgbClr val="9966FF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43</xdr:row>
      <xdr:rowOff>19050</xdr:rowOff>
    </xdr:from>
    <xdr:to>
      <xdr:col>29</xdr:col>
      <xdr:colOff>0</xdr:colOff>
      <xdr:row>48</xdr:row>
      <xdr:rowOff>19050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B8AA0DE-F68A-4497-A9E0-B30CC479E54A}"/>
            </a:ext>
          </a:extLst>
        </xdr:cNvPr>
        <xdr:cNvSpPr/>
      </xdr:nvSpPr>
      <xdr:spPr>
        <a:xfrm>
          <a:off x="28575" y="8505825"/>
          <a:ext cx="14678025" cy="809625"/>
        </a:xfrm>
        <a:prstGeom prst="rect">
          <a:avLst/>
        </a:prstGeom>
        <a:noFill/>
        <a:ln>
          <a:solidFill>
            <a:srgbClr val="9966FF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0</xdr:rowOff>
    </xdr:from>
    <xdr:to>
      <xdr:col>48</xdr:col>
      <xdr:colOff>838200</xdr:colOff>
      <xdr:row>13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8BE7627-7BCE-4EC8-83CA-7D4E66130D4B}"/>
            </a:ext>
          </a:extLst>
        </xdr:cNvPr>
        <xdr:cNvSpPr/>
      </xdr:nvSpPr>
      <xdr:spPr>
        <a:xfrm>
          <a:off x="9525" y="2924175"/>
          <a:ext cx="15335250" cy="647700"/>
        </a:xfrm>
        <a:prstGeom prst="rect">
          <a:avLst/>
        </a:prstGeom>
        <a:noFill/>
        <a:ln>
          <a:solidFill>
            <a:srgbClr val="9966FF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B5C72B-0F21-47B4-BABD-27C2F3B44B4A}" name="Tableau274546" displayName="Tableau274546" ref="A2:AW174" totalsRowShown="0" headerRowDxfId="284" dataDxfId="283">
  <autoFilter ref="A2:AW174" xr:uid="{FCAC34E3-8C32-4B26-AF9E-8F6F20F1E3FB}"/>
  <tableColumns count="49">
    <tableColumn id="2" xr3:uid="{96D62EF1-68AF-4D1E-AAA7-F8FAC4878D5F}" name="Orientation façade" dataDxfId="282" dataCellStyle="Milliers_Bignicourt - tableau des qté"/>
    <tableColumn id="1" xr3:uid="{FCCA5846-73FA-48A7-8D16-51AE312C0171}" name="Niveau" dataDxfId="281" dataCellStyle="Milliers_Bignicourt - tableau des qté"/>
    <tableColumn id="83" xr3:uid="{AD887A1B-DC35-4502-A133-C8746F74598B}" name="Nomenclature sur plans archis" dataDxfId="280" dataCellStyle="Milliers_Bignicourt - tableau des qté"/>
    <tableColumn id="85" xr3:uid="{0EE9A22C-29C1-44DC-A4E7-012C57FEC2FB}" name="Type menuiserie" dataDxfId="279" dataCellStyle="Milliers_Bignicourt - tableau des qté"/>
    <tableColumn id="24" xr3:uid="{5D28A430-4FF7-4B7F-A0B5-C8665D43E935}" name="largeur men ext" dataDxfId="278" dataCellStyle="Milliers_Bignicourt - tableau des qté"/>
    <tableColumn id="25" xr3:uid="{4A60D55A-C54B-4824-B649-91332855F68B}" name="Ht men ext" dataDxfId="277" dataCellStyle="Milliers_Bignicourt - tableau des qté"/>
    <tableColumn id="26" xr3:uid="{339CCB94-2DD7-42E7-8650-867FBA932135}" name="Surf Men ext" dataDxfId="276" dataCellStyle="Milliers_Bignicourt - tableau des qté">
      <calculatedColumnFormula>E3*F3</calculatedColumnFormula>
    </tableColumn>
    <tableColumn id="67" xr3:uid="{DF131223-3907-456A-A930-F1A3A8876B13}" name="Barreaudages" dataDxfId="275" dataCellStyle="Milliers_Bignicourt - tableau des qté"/>
    <tableColumn id="68" xr3:uid="{290A61C2-919A-4202-8939-87FF17A5FE00}" name="Surf Barreaudages2" dataDxfId="274" dataCellStyle="Milliers_Bignicourt - tableau des qté">
      <calculatedColumnFormula>IF(H3="OUI",$G3,"")</calculatedColumnFormula>
    </tableColumn>
    <tableColumn id="75" xr3:uid="{806A6D1B-8401-49B8-868C-F15B2CF1A1E2}" name="MENUISERIE BOIS" dataDxfId="273" dataCellStyle="Milliers_Bignicourt - tableau des qté"/>
    <tableColumn id="76" xr3:uid="{6609F382-64D4-4F33-9822-5589DAD513FB}" name="Surface Menuiserie bois" dataDxfId="272" dataCellStyle="Milliers_Bignicourt - tableau des qté">
      <calculatedColumnFormula>IF(J3="OUI",$G3,"")</calculatedColumnFormula>
    </tableColumn>
    <tableColumn id="5" xr3:uid="{77D5034F-4E63-4672-819F-62A3BB92941A}" name="Surface menuiserie neuve" dataDxfId="271" dataCellStyle="Milliers_Bignicourt - tableau des qté">
      <calculatedColumnFormula>+IF(AU3="X",$K3,"")</calculatedColumnFormula>
    </tableColumn>
    <tableColumn id="4" xr3:uid="{E8A12C5B-950F-4793-AF27-561E82A35ED3}" name="Surface menuiserie révisée" dataDxfId="270" dataCellStyle="Milliers_Bignicourt - tableau des qté">
      <calculatedColumnFormula>+IF(AV3="X",$K3,"")</calculatedColumnFormula>
    </tableColumn>
    <tableColumn id="3" xr3:uid="{C4D963ED-67F4-479A-9F51-B6E73DCC9540}" name="Surface menuiserie restaurée" dataDxfId="269" dataCellStyle="Milliers_Bignicourt - tableau des qté">
      <calculatedColumnFormula>+IF(AW3="X",$K3,"")</calculatedColumnFormula>
    </tableColumn>
    <tableColumn id="74" xr3:uid="{67B7F0E6-F1F2-4360-9F5F-EC9DC86456FE}" name="MENUISERIE METAL" dataDxfId="268" dataCellStyle="Milliers_Bignicourt - tableau des qté"/>
    <tableColumn id="77" xr3:uid="{EA5862C5-BDE8-4629-BFDF-79441FACDBE3}" name="Surface Menuiserie métal" dataDxfId="267" dataCellStyle="Milliers_Bignicourt - tableau des qté">
      <calculatedColumnFormula>IF(O3="OUI",$G3,"")</calculatedColumnFormula>
    </tableColumn>
    <tableColumn id="73" xr3:uid="{9686CB62-5886-449C-96FF-9E9EE2C31DBD}" name="MENUISERIE ALUMINIUM" dataDxfId="266" dataCellStyle="Milliers_Bignicourt - tableau des qté"/>
    <tableColumn id="78" xr3:uid="{61DBC86B-AF12-4753-8C24-FA0833975089}" name="Surface Menuiserie aluminium" dataDxfId="265" dataCellStyle="Milliers_Bignicourt - tableau des qté">
      <calculatedColumnFormula>IF(Q3="OUI",$G3,"")</calculatedColumnFormula>
    </tableColumn>
    <tableColumn id="88" xr3:uid="{9F9B16AC-5546-454E-BA43-E7C5988E621A}" name="CHASSIS DE TOIT" dataDxfId="264" dataCellStyle="Milliers_Bignicourt - tableau des qté"/>
    <tableColumn id="87" xr3:uid="{56F3D0BA-416B-4630-8893-73F48E0EF48E}" name="Surface Chassis de toit" dataDxfId="263" dataCellStyle="Milliers_Bignicourt - tableau des qté">
      <calculatedColumnFormula>IF(S3="OUI",$G3,"")</calculatedColumnFormula>
    </tableColumn>
    <tableColumn id="32" xr3:uid="{E338686C-6B11-4383-B045-69EC8599E9E0}" name="STORES" dataDxfId="262" dataCellStyle="Milliers_Bignicourt - tableau des qté"/>
    <tableColumn id="30" xr3:uid="{7D56409A-415B-4C94-85D0-D53CD499BDA0}" name="BAGUETTE 2025" dataDxfId="261" dataCellStyle="Milliers_Bignicourt - tableau des qté">
      <calculatedColumnFormula>IF($AN3=2025,1,"")</calculatedColumnFormula>
    </tableColumn>
    <tableColumn id="29" xr3:uid="{4084A42C-7953-451E-A1CD-C7161366EF54}" name="BAGUETTE 2026" dataDxfId="260" dataCellStyle="Milliers_Bignicourt - tableau des qté">
      <calculatedColumnFormula>IF($AN3=2026,1,"")</calculatedColumnFormula>
    </tableColumn>
    <tableColumn id="28" xr3:uid="{5B7D1FFA-3551-40FC-A443-8398602C85CC}" name="BAGUETTE 2027" dataDxfId="259" dataCellStyle="Milliers_Bignicourt - tableau des qté">
      <calculatedColumnFormula>IF($AN3=2027,1,"")</calculatedColumnFormula>
    </tableColumn>
    <tableColumn id="27" xr3:uid="{272F79AC-5A26-48ED-B76C-E2AE8EC21137}" name="BAGUETTE 2028" dataDxfId="258" dataCellStyle="Milliers_Bignicourt - tableau des qté">
      <calculatedColumnFormula>IF($AN3=2028,1,"")</calculatedColumnFormula>
    </tableColumn>
    <tableColumn id="23" xr3:uid="{5B9E72B8-5841-4C73-B023-7CDBEA7CAEEF}" name="BAGUETTE 2029" dataDxfId="257" dataCellStyle="Milliers_Bignicourt - tableau des qté">
      <calculatedColumnFormula>IF($AN3=2029,1,"")</calculatedColumnFormula>
    </tableColumn>
    <tableColumn id="33" xr3:uid="{A1FAC27B-193A-4866-8BF2-AA6E0A54AEDA}" name="Linéaire baguette d'encadrement" dataDxfId="256" dataCellStyle="Milliers_Bignicourt - tableau des qté">
      <calculatedColumnFormula>(2*E3+2*F3)</calculatedColumnFormula>
    </tableColumn>
    <tableColumn id="22" xr3:uid="{83EEEADF-31E8-429A-9254-FD8DA80C2BA9}" name="TABLETTE 2025" dataDxfId="255" dataCellStyle="Milliers_Bignicourt - tableau des qté">
      <calculatedColumnFormula>IF($AN3=2025,1,"")</calculatedColumnFormula>
    </tableColumn>
    <tableColumn id="21" xr3:uid="{F2291E44-896E-4C18-B48B-0BC74B64FC88}" name="TABLETTE 2026" dataDxfId="254" dataCellStyle="Milliers_Bignicourt - tableau des qté">
      <calculatedColumnFormula>IF($AN3=2026,1,"")</calculatedColumnFormula>
    </tableColumn>
    <tableColumn id="20" xr3:uid="{155A1BEA-8B51-4381-971D-021F16FD1A44}" name="TABLETTE 2027" dataDxfId="253" dataCellStyle="Milliers_Bignicourt - tableau des qté">
      <calculatedColumnFormula>IF($AN3=2027,1,"")</calculatedColumnFormula>
    </tableColumn>
    <tableColumn id="19" xr3:uid="{74F6AA30-5B9B-42A1-8DFC-E0AC9F356888}" name="TABLETTE 2028" dataDxfId="252" dataCellStyle="Milliers_Bignicourt - tableau des qté">
      <calculatedColumnFormula>IF($AN3=2028,1,"")</calculatedColumnFormula>
    </tableColumn>
    <tableColumn id="18" xr3:uid="{902FAAC0-4BD6-43C6-9037-12A312B65D1D}" name="TABLETTE 2029" dataDxfId="251" dataCellStyle="Milliers_Bignicourt - tableau des qté">
      <calculatedColumnFormula>IF($AN3=2029,1,"")</calculatedColumnFormula>
    </tableColumn>
    <tableColumn id="11" xr3:uid="{9F8FB807-1122-467A-8BC9-E5D4FDA14ABD}" name="Surface raccord peinture et enduit" dataDxfId="250" dataCellStyle="Milliers_Bignicourt - tableau des qté">
      <calculatedColumnFormula>Tableau274546[[#This Row],[Surf Men ext]]</calculatedColumnFormula>
    </tableColumn>
    <tableColumn id="17" xr3:uid="{14A5F7C5-E434-4249-8EDC-62F5FA720236}" name="TRAVAUX 2025" dataDxfId="249" dataCellStyle="Milliers_Bignicourt - tableau des qté">
      <calculatedColumnFormula>IF($AN3=2025,$AG3,"")</calculatedColumnFormula>
    </tableColumn>
    <tableColumn id="16" xr3:uid="{E75A13BD-7C8C-4973-B010-9CBB69FE116E}" name="TRAVAUX 2026" dataDxfId="248" dataCellStyle="Milliers_Bignicourt - tableau des qté">
      <calculatedColumnFormula>IF($AN3=2026,$AG3,"")</calculatedColumnFormula>
    </tableColumn>
    <tableColumn id="15" xr3:uid="{7EEC4301-AAD2-4DBE-951D-DC0969764D57}" name="TRAVAUX 2027" dataDxfId="247" dataCellStyle="Milliers_Bignicourt - tableau des qté">
      <calculatedColumnFormula>IF($AN3=2027,$AG3,"")</calculatedColumnFormula>
    </tableColumn>
    <tableColumn id="14" xr3:uid="{97723FC4-6E70-4473-942B-533EE5B5ED29}" name="TRAVAUX 2028" dataDxfId="246" dataCellStyle="Milliers_Bignicourt - tableau des qté">
      <calculatedColumnFormula>IF($AN3=2028,$AG3,"")</calculatedColumnFormula>
    </tableColumn>
    <tableColumn id="12" xr3:uid="{D32A2F4E-1AC6-4088-84CC-BFBF9C38E9EA}" name="TRAVAUX 2029" dataDxfId="245" dataCellStyle="Milliers_Bignicourt - tableau des qté">
      <calculatedColumnFormula>IF($AN3=2029,$AG3,"")</calculatedColumnFormula>
    </tableColumn>
    <tableColumn id="79" xr3:uid="{22C4FD7D-29BE-42A4-8753-03CBB762126D}" name="Linéaire de calfeutrement2" dataDxfId="244">
      <calculatedColumnFormula>(2*E3+2*F3)*2</calculatedColumnFormula>
    </tableColumn>
    <tableColumn id="13" xr3:uid="{E2C6B4AB-B572-466B-AD0A-074C6730792D}" name="ANNEE DE TRAVAUX" dataDxfId="243" dataCellStyle="Normal 2 2"/>
    <tableColumn id="10" xr3:uid="{CF3EEF3C-4146-4B06-86D8-FB0DB4B6C295}" name="TRAVAUX - 2025" dataDxfId="242" dataCellStyle="Normal 2 2">
      <calculatedColumnFormula>IF($AN3="2025",$AM3,"")</calculatedColumnFormula>
    </tableColumn>
    <tableColumn id="9" xr3:uid="{B2325297-7A24-42E2-9720-405B457E5F9D}" name="TRAVAUX - 2026" dataDxfId="241" dataCellStyle="Normal 2 2">
      <calculatedColumnFormula>IF($AN3="2026",$AM3,"")</calculatedColumnFormula>
    </tableColumn>
    <tableColumn id="8" xr3:uid="{FD332AC5-4155-4FCF-92FD-89829B427777}" name="TRAVAUX - 2027" dataDxfId="240" dataCellStyle="Normal 2 2">
      <calculatedColumnFormula>IF($AN3="2027",$AM3,"")</calculatedColumnFormula>
    </tableColumn>
    <tableColumn id="7" xr3:uid="{8B0671D0-1D64-41A2-8BB4-2844B523420A}" name="TRAVAUX - 2028" dataDxfId="239" dataCellStyle="Normal 2 2">
      <calculatedColumnFormula>IF($AN3="2028",$AM3,"")</calculatedColumnFormula>
    </tableColumn>
    <tableColumn id="6" xr3:uid="{79BE062E-68CB-4295-91F2-AA236E8EFFF2}" name="TRAVAUX - 2029" dataDxfId="238" dataCellStyle="Normal 2 2">
      <calculatedColumnFormula>IF($AN3="2029",$AM3,"")</calculatedColumnFormula>
    </tableColumn>
    <tableColumn id="86" xr3:uid="{6D03303B-2EDF-460A-8F61-38850C50EB90}" name="Surface mise en peinture des menuiseries" dataDxfId="237">
      <calculatedColumnFormula>+G3*2</calculatedColumnFormula>
    </tableColumn>
    <tableColumn id="81" xr3:uid="{6F5ADEF8-1292-4693-A1CC-BF1DEBAAFB1A}" name="NEUVE (doubles vitrages et joints d'étanchéité)" dataDxfId="236"/>
    <tableColumn id="84" xr3:uid="{E11D1FFD-F71A-4E3A-80AB-06D26C81121B}" name="RÉVISION" dataDxfId="235" dataCellStyle="Milliers_Bignicourt - tableau des qté"/>
    <tableColumn id="82" xr3:uid="{27A926E3-D19A-4B5C-8E60-9E2AB5D26600}" name="RESTAURATION" dataDxfId="234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1C24F57-D7A1-42FE-9AAE-36FA65A3D806}" name="Tableau274546177" displayName="Tableau274546177" ref="A2:AW69" totalsRowShown="0" headerRowDxfId="233" dataDxfId="232">
  <autoFilter ref="A2:AW69" xr:uid="{D8688870-D4C6-4BFE-B14F-BC56D7603DF4}"/>
  <tableColumns count="49">
    <tableColumn id="2" xr3:uid="{456A1C0F-F02B-40EE-92FA-134F16D06928}" name="Orientation façade" dataDxfId="231" dataCellStyle="Milliers_Bignicourt - tableau des qté"/>
    <tableColumn id="1" xr3:uid="{CD2FCD66-4EAB-4A4B-B03E-B6020D039A29}" name="Niveau" dataDxfId="230" dataCellStyle="Milliers_Bignicourt - tableau des qté"/>
    <tableColumn id="83" xr3:uid="{4BE6B8E4-B3A1-45FE-8183-84AD197DED0F}" name="Nomenclature sur plans archis" dataDxfId="229" dataCellStyle="Milliers_Bignicourt - tableau des qté"/>
    <tableColumn id="85" xr3:uid="{6431E1D6-13F7-4DEB-82E9-955C801A478A}" name="Type menuiserie" dataDxfId="228" dataCellStyle="Milliers_Bignicourt - tableau des qté"/>
    <tableColumn id="24" xr3:uid="{5A2B3E36-346A-488D-B76F-4FD82D1BB4FD}" name="largeur men ext" dataDxfId="227" dataCellStyle="Milliers_Bignicourt - tableau des qté"/>
    <tableColumn id="25" xr3:uid="{32CD1E7F-8E2C-45D4-B2DD-567939FC1F95}" name="Ht men ext" dataDxfId="226" dataCellStyle="Milliers_Bignicourt - tableau des qté"/>
    <tableColumn id="26" xr3:uid="{3A1FE911-DFFC-434B-BC5A-B1CAA554F6A8}" name="Surf Men ext" dataDxfId="225" dataCellStyle="Milliers_Bignicourt - tableau des qté">
      <calculatedColumnFormula>E3*F3</calculatedColumnFormula>
    </tableColumn>
    <tableColumn id="67" xr3:uid="{BDF1F881-7E73-4959-8CC3-A625639E2317}" name="Barreaudages" dataDxfId="224" dataCellStyle="Milliers_Bignicourt - tableau des qté"/>
    <tableColumn id="68" xr3:uid="{2F896188-EDD6-4432-B778-8E0A54A84432}" name="Surf Barreaudages2" dataDxfId="223" dataCellStyle="Milliers_Bignicourt - tableau des qté">
      <calculatedColumnFormula>IF(H3="OUI",$G3,"")</calculatedColumnFormula>
    </tableColumn>
    <tableColumn id="75" xr3:uid="{19E9EE4B-601B-43C3-B71A-1D854FD656DE}" name="MENUISERIE BOIS" dataDxfId="222" dataCellStyle="Milliers_Bignicourt - tableau des qté"/>
    <tableColumn id="76" xr3:uid="{EE0456B6-28DE-4A2C-A3AD-EF87EAC963E6}" name="Surface Menuiserie bois" dataDxfId="221" dataCellStyle="Milliers_Bignicourt - tableau des qté">
      <calculatedColumnFormula>IF(J3="OUI",$G3,"")</calculatedColumnFormula>
    </tableColumn>
    <tableColumn id="91" xr3:uid="{092B2DED-8369-4E28-8020-C69DBE9FEF1B}" name="Surface menuiserie neuve" dataDxfId="220" dataCellStyle="Milliers_Bignicourt - tableau des qté">
      <calculatedColumnFormula>+IF(AU3="X",$K3,"")</calculatedColumnFormula>
    </tableColumn>
    <tableColumn id="90" xr3:uid="{462F767C-D8D3-4242-93D9-FCA3AF221200}" name="Surface menuiserie révisée" dataDxfId="219" dataCellStyle="Milliers_Bignicourt - tableau des qté">
      <calculatedColumnFormula>+IF(AV3="X",$K3,"")</calculatedColumnFormula>
    </tableColumn>
    <tableColumn id="89" xr3:uid="{A41B23F8-A161-4BD8-AD12-40165E3A6963}" name="Surface menuiserie restaurée" dataDxfId="218" dataCellStyle="Milliers_Bignicourt - tableau des qté">
      <calculatedColumnFormula>+IF(AW3="X",$K3,"")</calculatedColumnFormula>
    </tableColumn>
    <tableColumn id="74" xr3:uid="{ED726991-FC63-4C66-9B43-AE598B5C7A10}" name="MENUISERIE METAL" dataDxfId="217" dataCellStyle="Milliers_Bignicourt - tableau des qté"/>
    <tableColumn id="77" xr3:uid="{F14AF4EB-E8F4-4440-87AF-AACC896EDD79}" name="Surface Menuiserie métal" dataDxfId="216" dataCellStyle="Milliers_Bignicourt - tableau des qté">
      <calculatedColumnFormula>IF(O3="OUI",$G3,"")</calculatedColumnFormula>
    </tableColumn>
    <tableColumn id="73" xr3:uid="{0BD3AB6E-A47B-4D5C-9BF8-A55080197DF2}" name="MENUISERIE ALUMINIUM" dataDxfId="215" dataCellStyle="Milliers_Bignicourt - tableau des qté"/>
    <tableColumn id="78" xr3:uid="{8D6A49B9-E664-4297-8D13-8E1DDD4CC0AA}" name="Surface Menuiserie aluminium" dataDxfId="214" dataCellStyle="Milliers_Bignicourt - tableau des qté">
      <calculatedColumnFormula>IF(Q3="OUI",$G3,"")</calculatedColumnFormula>
    </tableColumn>
    <tableColumn id="88" xr3:uid="{122B9A0D-BCC5-45B9-95F8-B0099ED44152}" name="CHASSIS DE TOIT" dataDxfId="213" dataCellStyle="Milliers_Bignicourt - tableau des qté"/>
    <tableColumn id="87" xr3:uid="{81A754E2-4C76-4A0C-9F69-C79CC215679B}" name="Surface Chassis de toit" dataDxfId="212" dataCellStyle="Milliers_Bignicourt - tableau des qté">
      <calculatedColumnFormula>IF(S3="OUI",$G3,"")</calculatedColumnFormula>
    </tableColumn>
    <tableColumn id="30" xr3:uid="{FAFDBF0F-D6F4-4D44-BACD-6E16546EFB52}" name="STORES" dataDxfId="211" dataCellStyle="Milliers_Bignicourt - tableau des qté"/>
    <tableColumn id="28" xr3:uid="{F484A782-3FA3-4903-A4E8-A7961CC6764E}" name="BAGUETTE 2025" dataDxfId="210" dataCellStyle="Milliers_Bignicourt - tableau des qté">
      <calculatedColumnFormula>IF($AN3=2025,1,"")</calculatedColumnFormula>
    </tableColumn>
    <tableColumn id="27" xr3:uid="{5B00876D-0492-4F8C-B626-31124D0B4C18}" name="BAGUETTE 2026" dataDxfId="209" dataCellStyle="Milliers_Bignicourt - tableau des qté">
      <calculatedColumnFormula>IF($AN3=2026,1,"")</calculatedColumnFormula>
    </tableColumn>
    <tableColumn id="23" xr3:uid="{B2A0E5F8-6492-40A7-973E-B6F490446DED}" name="BAGUETTE 2027" dataDxfId="208" dataCellStyle="Milliers_Bignicourt - tableau des qté">
      <calculatedColumnFormula>IF($AN3=2027,1,"")</calculatedColumnFormula>
    </tableColumn>
    <tableColumn id="22" xr3:uid="{9F2DC328-761F-45E9-BE52-46A16D502D6B}" name="BAGUETTE 2028" dataDxfId="207" dataCellStyle="Milliers_Bignicourt - tableau des qté">
      <calculatedColumnFormula>IF($AN3=2028,1,"")</calculatedColumnFormula>
    </tableColumn>
    <tableColumn id="21" xr3:uid="{72BF6518-BC66-4E94-B23B-14F2E52120CD}" name="BAGUETTE 2029" dataDxfId="206" dataCellStyle="Milliers_Bignicourt - tableau des qté">
      <calculatedColumnFormula>IF($AN3=2029,1,"")</calculatedColumnFormula>
    </tableColumn>
    <tableColumn id="29" xr3:uid="{F082AA71-6125-43B0-B03F-535DFFC9D152}" name="Linéaire baguette d'encadrement" dataDxfId="205" dataCellStyle="Milliers_Bignicourt - tableau des qté">
      <calculatedColumnFormula>(2*E3+2*F3)</calculatedColumnFormula>
    </tableColumn>
    <tableColumn id="20" xr3:uid="{3069B315-88A0-46A1-83E3-A9CF55AAE0CD}" name="TABLETTE 2025" dataDxfId="204" dataCellStyle="Milliers_Bignicourt - tableau des qté">
      <calculatedColumnFormula>IF($AN3=2025,1,"")</calculatedColumnFormula>
    </tableColumn>
    <tableColumn id="19" xr3:uid="{89E6ED5E-E6C1-4199-B7FD-883227B918FD}" name="TABLETTE 2026" dataDxfId="203" dataCellStyle="Milliers_Bignicourt - tableau des qté">
      <calculatedColumnFormula>IF($AN3=2026,1,"")</calculatedColumnFormula>
    </tableColumn>
    <tableColumn id="18" xr3:uid="{6393643A-2AF3-402A-9E88-9A1EDEE90C18}" name="TABLETTE 2027" dataDxfId="202" dataCellStyle="Milliers_Bignicourt - tableau des qté">
      <calculatedColumnFormula>IF($AN3=2027,1,"")</calculatedColumnFormula>
    </tableColumn>
    <tableColumn id="17" xr3:uid="{743887AB-6C80-4060-8969-49D2C2584698}" name="TABLETTE 2028" dataDxfId="201" dataCellStyle="Milliers_Bignicourt - tableau des qté">
      <calculatedColumnFormula>IF($AN3=2028,1,"")</calculatedColumnFormula>
    </tableColumn>
    <tableColumn id="15" xr3:uid="{52B5FF7B-833A-4066-9AC4-ECF8104016BB}" name="TABLETTE 2029" dataDxfId="200" dataCellStyle="Milliers_Bignicourt - tableau des qté">
      <calculatedColumnFormula>IF($AN3=2029,1,"")</calculatedColumnFormula>
    </tableColumn>
    <tableColumn id="14" xr3:uid="{62D640C8-0F88-4CFF-8938-AD9E78487985}" name="Surface raccord peinture et enduit" dataDxfId="199" dataCellStyle="Milliers_Bignicourt - tableau des qté">
      <calculatedColumnFormula>+Tableau274546177[[#This Row],[Surf Men ext]]</calculatedColumnFormula>
    </tableColumn>
    <tableColumn id="13" xr3:uid="{1759CAD5-FBD5-41D5-9821-A78FA9DC98B3}" name="TRAVAUX 2025" dataDxfId="198" dataCellStyle="Milliers_Bignicourt - tableau des qté">
      <calculatedColumnFormula>IF($AN3=2025,$AG3,"")</calculatedColumnFormula>
    </tableColumn>
    <tableColumn id="12" xr3:uid="{B60AB8C1-1BEB-4AC6-A20F-0424E816B087}" name="TRAVAUX 2026" dataDxfId="197" dataCellStyle="Milliers_Bignicourt - tableau des qté">
      <calculatedColumnFormula>IF($AN3=2026,$AG3,"")</calculatedColumnFormula>
    </tableColumn>
    <tableColumn id="11" xr3:uid="{8BB98145-3B80-49E7-B466-DAC49F6D3BE6}" name="TRAVAUX 2027" dataDxfId="196" dataCellStyle="Milliers_Bignicourt - tableau des qté">
      <calculatedColumnFormula>IF($AN3=2027,$AG3,"")</calculatedColumnFormula>
    </tableColumn>
    <tableColumn id="9" xr3:uid="{928A2F25-7C19-4E34-8446-7ED18A4B82AB}" name="TRAVAUX 2028" dataDxfId="195" dataCellStyle="Milliers_Bignicourt - tableau des qté">
      <calculatedColumnFormula>IF($AN3=2028,$AG3,"")</calculatedColumnFormula>
    </tableColumn>
    <tableColumn id="8" xr3:uid="{6B9D9999-0451-4009-9EEF-015879769026}" name="TRAVAUX 2029" dataDxfId="194" dataCellStyle="Milliers_Bignicourt - tableau des qté">
      <calculatedColumnFormula>IF($AN3=2029,$AG3,"")</calculatedColumnFormula>
    </tableColumn>
    <tableColumn id="79" xr3:uid="{36E56F78-4405-49A0-B1D1-3FC17DD68E2F}" name="Linéaire de calfeutrement" dataDxfId="193">
      <calculatedColumnFormula>(2*E3+2*F3)*2</calculatedColumnFormula>
    </tableColumn>
    <tableColumn id="10" xr3:uid="{9F278B19-0D82-47F6-92F0-F01E1806B6B8}" name="ANNEE DE TRAVAUX" dataDxfId="192" dataCellStyle="Normal 2 2"/>
    <tableColumn id="7" xr3:uid="{273A3C6F-ED6E-465B-B4C8-04283B62C464}" name="TRAVAUX - 2025" dataDxfId="191" dataCellStyle="Normal 2 2">
      <calculatedColumnFormula>IF($AN3=2025,$AM3,"")</calculatedColumnFormula>
    </tableColumn>
    <tableColumn id="6" xr3:uid="{49A0C06A-F73A-4AF7-A754-2BBDE3136AB8}" name="TRAVAUX - 2026" dataDxfId="190" dataCellStyle="Normal 2 2">
      <calculatedColumnFormula>IF($AN3=2026,$AM3,"")</calculatedColumnFormula>
    </tableColumn>
    <tableColumn id="5" xr3:uid="{3F38AAE7-8A85-44CB-8399-B74398A9DACE}" name="TRAVAUX - 2027" dataDxfId="189" dataCellStyle="Normal 2 2">
      <calculatedColumnFormula>IF($AN3=2027,$AM3,"")</calculatedColumnFormula>
    </tableColumn>
    <tableColumn id="4" xr3:uid="{12284251-A338-4EB0-AC84-8C28B00ACF76}" name="TRAVAUX - 2028" dataDxfId="188" dataCellStyle="Normal 2 2">
      <calculatedColumnFormula>IF($AN3=2028,$AM3,"")</calculatedColumnFormula>
    </tableColumn>
    <tableColumn id="3" xr3:uid="{DFBE1C66-240A-423B-93F9-18BD6263694E}" name="TRAVAUX - 2029" dataDxfId="187" dataCellStyle="Normal 2 2">
      <calculatedColumnFormula>IF($AN3=2029,$AM3,"")</calculatedColumnFormula>
    </tableColumn>
    <tableColumn id="86" xr3:uid="{675B8016-C0CE-442D-B8A0-81D9CDE1D37C}" name="Surface mise en peinture des menuiseries" dataDxfId="186">
      <calculatedColumnFormula>+G3*2</calculatedColumnFormula>
    </tableColumn>
    <tableColumn id="81" xr3:uid="{014CC574-D1E2-4FAB-9F81-E335B4289492}" name="NEUVE (doubles vitrages et joints d'étanchéité)" dataDxfId="185"/>
    <tableColumn id="84" xr3:uid="{14FD4FB3-6A99-4701-A5DB-87947BDA2E03}" name="RÉVISION" dataDxfId="184" dataCellStyle="Milliers_Bignicourt - tableau des qté"/>
    <tableColumn id="82" xr3:uid="{D79C4809-6714-4A8C-A1CC-988AFE811901}" name="RESTAURATION" dataDxfId="183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149FAB-DC27-44A5-9605-A3E3AA09075E}" name="Tableau274546177178179" displayName="Tableau274546177178179" ref="A2:AW135" totalsRowShown="0" headerRowDxfId="182" dataDxfId="181">
  <autoFilter ref="A2:AW135" xr:uid="{E298F500-FEB3-4829-B223-7A84F7D44FB0}"/>
  <tableColumns count="49">
    <tableColumn id="2" xr3:uid="{33FC642A-2A75-478D-AA69-6DDEE3C2D0CD}" name="Orientation façade" dataDxfId="180" dataCellStyle="Milliers_Bignicourt - tableau des qté"/>
    <tableColumn id="1" xr3:uid="{7D3A755B-4024-4FBB-A9BB-61859456931B}" name="Niveau" dataDxfId="179" dataCellStyle="Milliers_Bignicourt - tableau des qté"/>
    <tableColumn id="83" xr3:uid="{F1211434-5219-4277-A2E9-D0A4CA619CE1}" name="Nomenclature sur plans archis" dataDxfId="178" dataCellStyle="Milliers_Bignicourt - tableau des qté"/>
    <tableColumn id="85" xr3:uid="{627401A3-993C-4D70-80A2-80B1EEA1BC2C}" name="Type menuiserie" dataDxfId="177" dataCellStyle="Milliers_Bignicourt - tableau des qté"/>
    <tableColumn id="24" xr3:uid="{15A10E74-F717-42DF-AEAD-1F2D1BA72874}" name="largeur men ext" dataDxfId="176" dataCellStyle="Milliers_Bignicourt - tableau des qté"/>
    <tableColumn id="25" xr3:uid="{A4A799DB-99C9-489A-A427-5FEA01DF8C6F}" name="Ht men ext" dataDxfId="175" dataCellStyle="Milliers_Bignicourt - tableau des qté"/>
    <tableColumn id="26" xr3:uid="{6E98739A-F303-4266-9A8D-6A5BDD6B6E19}" name="Surf Men ext" dataDxfId="174" dataCellStyle="Milliers_Bignicourt - tableau des qté">
      <calculatedColumnFormula>E3*F3</calculatedColumnFormula>
    </tableColumn>
    <tableColumn id="67" xr3:uid="{E6ADA214-68F5-4633-8D00-7B533752FA6A}" name="Barreaudages" dataDxfId="173" dataCellStyle="Milliers_Bignicourt - tableau des qté"/>
    <tableColumn id="68" xr3:uid="{8FA293DB-F44D-4DA9-862D-80A189272330}" name="Surf Barreaudages2" dataDxfId="172" dataCellStyle="Milliers_Bignicourt - tableau des qté">
      <calculatedColumnFormula>IF(H3="OUI",$G3,"")</calculatedColumnFormula>
    </tableColumn>
    <tableColumn id="75" xr3:uid="{3175DB6D-9383-4D92-B68A-1CFDA168068A}" name="MENUISERIE BOIS" dataDxfId="171" dataCellStyle="Milliers_Bignicourt - tableau des qté"/>
    <tableColumn id="76" xr3:uid="{ADE6BD23-CD7E-4FAF-92F0-6B5AEF7E7066}" name="Surface Menuiserie bois" dataDxfId="170" dataCellStyle="Milliers_Bignicourt - tableau des qté">
      <calculatedColumnFormula>IF(J3="OUI",$G3,"")</calculatedColumnFormula>
    </tableColumn>
    <tableColumn id="91" xr3:uid="{F0D282C5-2DEA-46DF-BAED-B01B405059A3}" name="Surface menuiserie neuve" dataDxfId="169" dataCellStyle="Milliers_Bignicourt - tableau des qté">
      <calculatedColumnFormula>+IF(AU3="X",$K3,"")</calculatedColumnFormula>
    </tableColumn>
    <tableColumn id="90" xr3:uid="{6E8AB07D-563A-4960-B4D0-D9F33C53DF80}" name="Surface menuiserie révisée" dataDxfId="168" dataCellStyle="Milliers_Bignicourt - tableau des qté">
      <calculatedColumnFormula>+IF(AV3="X",$K3,"")</calculatedColumnFormula>
    </tableColumn>
    <tableColumn id="89" xr3:uid="{E7C0B023-C6A4-4945-AE14-97460CF2B7DF}" name="Surface menuiserie restaurée" dataDxfId="167" dataCellStyle="Milliers_Bignicourt - tableau des qté">
      <calculatedColumnFormula>+IF(AW3="X",$K3,"")</calculatedColumnFormula>
    </tableColumn>
    <tableColumn id="74" xr3:uid="{57CF68D0-61BC-4179-AD69-315EA2141816}" name="MENUISERIE METAL" dataDxfId="166" dataCellStyle="Milliers_Bignicourt - tableau des qté"/>
    <tableColumn id="77" xr3:uid="{144C67E6-BB04-4962-BEFB-D0BBD7670E23}" name="Surface Menuiserie métal" dataDxfId="165" dataCellStyle="Milliers_Bignicourt - tableau des qté">
      <calculatedColumnFormula>IF(O3="OUI",$G3,"")</calculatedColumnFormula>
    </tableColumn>
    <tableColumn id="73" xr3:uid="{6443CB0D-AB38-4D81-83E3-523014108CC2}" name="MENUISERIE ALUMINIUM" dataDxfId="164" dataCellStyle="Milliers_Bignicourt - tableau des qté"/>
    <tableColumn id="78" xr3:uid="{5045A470-343C-4266-9228-3C0EE4BEF786}" name="Surface Menuiserie aluminium" dataDxfId="163" dataCellStyle="Milliers_Bignicourt - tableau des qté">
      <calculatedColumnFormula>IF(Q3="OUI",$G3,"")</calculatedColumnFormula>
    </tableColumn>
    <tableColumn id="88" xr3:uid="{4BE2D28E-5B74-433B-8BF0-39C0BDA8A619}" name="CHASSIS DE TOIT" dataDxfId="162" dataCellStyle="Milliers_Bignicourt - tableau des qté"/>
    <tableColumn id="87" xr3:uid="{6B5195E5-B75B-4330-954F-23860537082D}" name="Surface Chassis de toit" dataDxfId="161" dataCellStyle="Milliers_Bignicourt - tableau des qté">
      <calculatedColumnFormula>IF(S3="OUI",$G3,"")</calculatedColumnFormula>
    </tableColumn>
    <tableColumn id="29" xr3:uid="{8ED507E0-06D5-411C-86F8-3EB6CFFE5A5B}" name="STORES" dataDxfId="160" dataCellStyle="Milliers_Bignicourt - tableau des qté"/>
    <tableColumn id="27" xr3:uid="{F5DE2EF6-92DE-4A08-814D-029D05E87799}" name="BAGUETTE 2025" dataDxfId="159" dataCellStyle="Milliers_Bignicourt - tableau des qté">
      <calculatedColumnFormula>IF($AN3=2025,1,"")</calculatedColumnFormula>
    </tableColumn>
    <tableColumn id="23" xr3:uid="{E5EDB3D8-084E-40F9-8CD6-D664A27C605D}" name="BAGUETTE 2026" dataDxfId="158" dataCellStyle="Milliers_Bignicourt - tableau des qté">
      <calculatedColumnFormula>IF($AN3=2026,1,"")</calculatedColumnFormula>
    </tableColumn>
    <tableColumn id="22" xr3:uid="{4A68929B-ACA4-4F54-9EBE-EC53F8135127}" name="BAGUETTE 2027" dataDxfId="157" dataCellStyle="Milliers_Bignicourt - tableau des qté">
      <calculatedColumnFormula>IF($AN3=2027,1,"")</calculatedColumnFormula>
    </tableColumn>
    <tableColumn id="21" xr3:uid="{5C1E82F4-9BB4-45D4-9131-18111B7627D7}" name="BAGUETTE 2028" dataDxfId="156" dataCellStyle="Milliers_Bignicourt - tableau des qté">
      <calculatedColumnFormula>IF($AN3=2028,1,"")</calculatedColumnFormula>
    </tableColumn>
    <tableColumn id="20" xr3:uid="{86C00D2D-BE6E-46F0-BE1E-9451F5B8A018}" name="BAGUETTE 2029" dataDxfId="155" dataCellStyle="Milliers_Bignicourt - tableau des qté">
      <calculatedColumnFormula>IF($AN3=2029,1,"")</calculatedColumnFormula>
    </tableColumn>
    <tableColumn id="28" xr3:uid="{1B63569A-CB62-43B5-9377-6CA0A5713456}" name="Linéaire baguette d'encadrement" dataDxfId="154" dataCellStyle="Milliers_Bignicourt - tableau des qté">
      <calculatedColumnFormula>(2*E3+2*F3)</calculatedColumnFormula>
    </tableColumn>
    <tableColumn id="19" xr3:uid="{A3DC2D40-0699-4AD0-A6A2-78ECF9507FD5}" name="TABLETTE 2025" dataDxfId="153" dataCellStyle="Milliers_Bignicourt - tableau des qté">
      <calculatedColumnFormula>IF($AN3=2025,1,"")</calculatedColumnFormula>
    </tableColumn>
    <tableColumn id="18" xr3:uid="{88F57D54-8950-45DA-90B4-0270934404E3}" name="TABLETTE 2026" dataDxfId="152" dataCellStyle="Milliers_Bignicourt - tableau des qté">
      <calculatedColumnFormula>IF($AN3=2026,1,"")</calculatedColumnFormula>
    </tableColumn>
    <tableColumn id="17" xr3:uid="{3815B764-F00B-4967-A2B0-F6785B1AE44B}" name="TABLETTE 2027" dataDxfId="151" dataCellStyle="Milliers_Bignicourt - tableau des qté">
      <calculatedColumnFormula>IF($AN3=2027,1,"")</calculatedColumnFormula>
    </tableColumn>
    <tableColumn id="16" xr3:uid="{572CC342-C30C-461F-A1D5-D12F2936ED93}" name="TABLETTE 2028" dataDxfId="150" dataCellStyle="Milliers_Bignicourt - tableau des qté">
      <calculatedColumnFormula>IF($AN3=2028,1,"")</calculatedColumnFormula>
    </tableColumn>
    <tableColumn id="15" xr3:uid="{D38A69A8-55DA-4427-A192-5802588A842A}" name="TABLETTE 2029" dataDxfId="149" dataCellStyle="Milliers_Bignicourt - tableau des qté">
      <calculatedColumnFormula>IF($AN3=2029,1,"")</calculatedColumnFormula>
    </tableColumn>
    <tableColumn id="14" xr3:uid="{B706E2FB-FDB4-490B-B0F7-D691730EFA9A}" name="Surface raccord peinture et enduit" dataDxfId="148" dataCellStyle="Milliers_Bignicourt - tableau des qté">
      <calculatedColumnFormula>+Tableau274546177178179[[#This Row],[Surf Men ext]]</calculatedColumnFormula>
    </tableColumn>
    <tableColumn id="13" xr3:uid="{76709EF1-91CC-451A-BA4A-5D28627BF1C2}" name="TRAVAUX 2025" dataDxfId="147" dataCellStyle="Milliers_Bignicourt - tableau des qté">
      <calculatedColumnFormula>IF($AN3=2025,$AG3,"")</calculatedColumnFormula>
    </tableColumn>
    <tableColumn id="12" xr3:uid="{650FCBE9-5861-4F32-9A48-B05198E132D1}" name="TRAVAUX 2026" dataDxfId="146" dataCellStyle="Milliers_Bignicourt - tableau des qté">
      <calculatedColumnFormula>IF($AN3=2026,$AG3,"")</calculatedColumnFormula>
    </tableColumn>
    <tableColumn id="11" xr3:uid="{FC79038A-411A-4615-906A-DB736E4FF4FC}" name="TRAVAUX 2027" dataDxfId="145" dataCellStyle="Milliers_Bignicourt - tableau des qté">
      <calculatedColumnFormula>IF($AN3=2027,$AG3,"")</calculatedColumnFormula>
    </tableColumn>
    <tableColumn id="9" xr3:uid="{04E8B370-8B86-4AA9-936B-ECE8630F53C9}" name="TRAVAUX 2028" dataDxfId="144" dataCellStyle="Milliers_Bignicourt - tableau des qté">
      <calculatedColumnFormula>IF($AN3=2028,$AG3,"")</calculatedColumnFormula>
    </tableColumn>
    <tableColumn id="8" xr3:uid="{8FB63853-F492-4B46-8230-B8314342623B}" name="TRAVAUX 2029" dataDxfId="143" dataCellStyle="Milliers_Bignicourt - tableau des qté">
      <calculatedColumnFormula>IF($AN3=2029,$AG3,"")</calculatedColumnFormula>
    </tableColumn>
    <tableColumn id="79" xr3:uid="{5DC9CECD-F2F9-412A-8448-2F192E43D820}" name="Linéaire de calfeutrement" dataDxfId="142">
      <calculatedColumnFormula>(2*E3+2*F3)*2</calculatedColumnFormula>
    </tableColumn>
    <tableColumn id="10" xr3:uid="{9C9A7FF1-06FA-4557-B2D7-F7B0AC4DEAF4}" name="ANNEE DE TRAVAUX" dataDxfId="141" dataCellStyle="Normal 2 2"/>
    <tableColumn id="7" xr3:uid="{234E425A-FE98-4B7A-AF4E-75A975B61D4B}" name="TRAVAUX - 2025" dataDxfId="140" dataCellStyle="Normal 2 2">
      <calculatedColumnFormula>IF($AN3=2025,$AM3,"")</calculatedColumnFormula>
    </tableColumn>
    <tableColumn id="6" xr3:uid="{005544CD-189C-4610-BAFD-AD313B6B1D47}" name="TRAVAUX - 2026" dataDxfId="139" dataCellStyle="Normal 2 2">
      <calculatedColumnFormula>IF($AN3=2026,$AM3,"")</calculatedColumnFormula>
    </tableColumn>
    <tableColumn id="5" xr3:uid="{F20A9CF9-BC24-41EC-954B-630A9E250B42}" name="TRAVAUX - 2027" dataDxfId="138" dataCellStyle="Normal 2 2">
      <calculatedColumnFormula>IF($AN3=2027,$AM3,"")</calculatedColumnFormula>
    </tableColumn>
    <tableColumn id="4" xr3:uid="{7AC869FC-1AFF-4C64-B0FC-5FE5759A7956}" name="TRAVAUX - 2028" dataDxfId="137" dataCellStyle="Normal 2 2">
      <calculatedColumnFormula>IF($AN3=2028,$AM3,"")</calculatedColumnFormula>
    </tableColumn>
    <tableColumn id="3" xr3:uid="{112FE105-EBA1-4F26-9EDD-157A36FBCFB3}" name="TRAVAUX - 2029" dataDxfId="136" dataCellStyle="Normal 2 2">
      <calculatedColumnFormula>IF($AN3=2029,$AM3,"")</calculatedColumnFormula>
    </tableColumn>
    <tableColumn id="86" xr3:uid="{C96E9D80-7E28-4AC0-9C5A-625FA70D9778}" name="Surface mise en peinture des menuiseries" dataDxfId="135">
      <calculatedColumnFormula>+G3*2</calculatedColumnFormula>
    </tableColumn>
    <tableColumn id="81" xr3:uid="{C7BB7ABD-410D-4624-9A14-288D401AFC65}" name="NEUVE (doubles vitrages et joints d'étanchéité)" dataDxfId="134"/>
    <tableColumn id="84" xr3:uid="{8CC28542-21D1-4D31-901B-EE53549D391D}" name="RÉVISION" dataDxfId="133" dataCellStyle="Milliers_Bignicourt - tableau des qté"/>
    <tableColumn id="82" xr3:uid="{C2778260-9FB8-4F20-92AF-E2B6A77D2530}" name="RESTAURATION" dataDxfId="132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D43CF4D-9238-4FC6-BA58-A70F620A01DD}" name="Tableau274546177178" displayName="Tableau274546177178" ref="A2:AV50" totalsRowShown="0" headerRowDxfId="131" dataDxfId="130">
  <autoFilter ref="A2:AV50" xr:uid="{F6B4993E-47EA-4420-B7C9-B38AD2174AEC}"/>
  <tableColumns count="48">
    <tableColumn id="2" xr3:uid="{0DC9B16F-8A40-4BF2-92F4-2C0ACFA53E07}" name="Orientation façade" dataDxfId="129" dataCellStyle="Milliers_Bignicourt - tableau des qté"/>
    <tableColumn id="1" xr3:uid="{096E91B6-F234-41B5-BE31-09419D3655DA}" name="Niveau" dataDxfId="128" dataCellStyle="Milliers_Bignicourt - tableau des qté"/>
    <tableColumn id="83" xr3:uid="{9D448786-6044-401F-A050-D04DDA994219}" name="Nomenclature sur plans archis" dataDxfId="127" dataCellStyle="Milliers_Bignicourt - tableau des qté"/>
    <tableColumn id="85" xr3:uid="{11F49E0E-443D-471B-B199-D6D35079B785}" name="Type menuiserie" dataDxfId="126" dataCellStyle="Milliers_Bignicourt - tableau des qté"/>
    <tableColumn id="24" xr3:uid="{D8092A0E-1A3C-4DD8-997D-C8D9B02E8F7A}" name="largeur men ext" dataDxfId="125" dataCellStyle="Milliers_Bignicourt - tableau des qté"/>
    <tableColumn id="25" xr3:uid="{69FB0586-BBCE-4F48-89E8-B96C7FDDF548}" name="Ht men ext" dataDxfId="124" dataCellStyle="Milliers_Bignicourt - tableau des qté"/>
    <tableColumn id="26" xr3:uid="{AF378057-D6A8-4458-ACD8-CFB7A9831057}" name="Surf Men ext" dataDxfId="123" dataCellStyle="Milliers_Bignicourt - tableau des qté">
      <calculatedColumnFormula>E3*F3</calculatedColumnFormula>
    </tableColumn>
    <tableColumn id="67" xr3:uid="{3EDBB110-1900-4A4D-A927-DE8550FF90FC}" name="Barreaudages" dataDxfId="122" dataCellStyle="Milliers_Bignicourt - tableau des qté"/>
    <tableColumn id="68" xr3:uid="{DA2B1285-323F-4BDF-90AC-1E61AAE6D9A4}" name="Surf Barreaudages2" dataDxfId="121" dataCellStyle="Milliers_Bignicourt - tableau des qté">
      <calculatedColumnFormula>IF(H3="OUI",$G3,"")</calculatedColumnFormula>
    </tableColumn>
    <tableColumn id="75" xr3:uid="{07403E22-E83D-4CAD-B631-0938E3C4C519}" name="MENUISERIE BOIS" dataDxfId="120" dataCellStyle="Milliers_Bignicourt - tableau des qté"/>
    <tableColumn id="76" xr3:uid="{FFB8FFCE-8535-4C0F-AD33-B47F687557EF}" name="Surface Menuiserie bois" dataDxfId="119" dataCellStyle="Milliers_Bignicourt - tableau des qté">
      <calculatedColumnFormula>IF(J3="OUI",$G3,"")</calculatedColumnFormula>
    </tableColumn>
    <tableColumn id="91" xr3:uid="{F4E379D2-4389-4519-9600-C632E1B5D2A7}" name="Surface menuiserie neuve" dataDxfId="118" dataCellStyle="Milliers_Bignicourt - tableau des qté">
      <calculatedColumnFormula>+IF(AT3="X",$K3,"")</calculatedColumnFormula>
    </tableColumn>
    <tableColumn id="90" xr3:uid="{4615822F-1811-404D-BE2B-D63D1A963F8B}" name="Surface menuiserie révisée" dataDxfId="117" dataCellStyle="Milliers_Bignicourt - tableau des qté">
      <calculatedColumnFormula>+IF(AU3="X",$K3,"")</calculatedColumnFormula>
    </tableColumn>
    <tableColumn id="89" xr3:uid="{06FFA7A2-70E5-443C-A7AF-8FA945CB187F}" name="Surface menuiserie restaurée" dataDxfId="116" dataCellStyle="Milliers_Bignicourt - tableau des qté">
      <calculatedColumnFormula>+IF(AV3="X",$K3,"")</calculatedColumnFormula>
    </tableColumn>
    <tableColumn id="74" xr3:uid="{DD1FE237-53FE-4E69-BAF3-E5702D0FDE54}" name="MENUISERIE METAL" dataDxfId="115" dataCellStyle="Milliers_Bignicourt - tableau des qté"/>
    <tableColumn id="77" xr3:uid="{5447A40F-0BFA-45F8-839D-F90A54D69F7B}" name="Surface Menuiserie métal" dataDxfId="114" dataCellStyle="Milliers_Bignicourt - tableau des qté">
      <calculatedColumnFormula>IF(O3="OUI",$G3,"")</calculatedColumnFormula>
    </tableColumn>
    <tableColumn id="73" xr3:uid="{21F5066D-BC4E-44C8-983B-3F6222EB6F67}" name="MENUISERIE ALUMINIUM" dataDxfId="113" dataCellStyle="Milliers_Bignicourt - tableau des qté"/>
    <tableColumn id="78" xr3:uid="{8FEAEE6E-6FEA-4910-AE20-96ADF3F2AF17}" name="Surface Menuiserie aluminium" dataDxfId="112" dataCellStyle="Milliers_Bignicourt - tableau des qté">
      <calculatedColumnFormula>IF(Q3="OUI",$G3,"")</calculatedColumnFormula>
    </tableColumn>
    <tableColumn id="88" xr3:uid="{7BF55E4B-D5DA-4D46-B904-63CB586E5B6D}" name="CHASSIS DE TOIT" dataDxfId="111" dataCellStyle="Milliers_Bignicourt - tableau des qté"/>
    <tableColumn id="87" xr3:uid="{CE65041F-8FDA-4B95-81F3-CAA9BC45E4AC}" name="Surface Chassis de toit" dataDxfId="110" dataCellStyle="Milliers_Bignicourt - tableau des qté">
      <calculatedColumnFormula>IF(S3="OUI",$G3,"")</calculatedColumnFormula>
    </tableColumn>
    <tableColumn id="27" xr3:uid="{D3BD90FD-FBEF-472D-90B3-355FD1C4A2E8}" name="BAGUETTE 2025" dataDxfId="109" dataCellStyle="Milliers_Bignicourt - tableau des qté">
      <calculatedColumnFormula>IF($AM3=2025,1,"")</calculatedColumnFormula>
    </tableColumn>
    <tableColumn id="23" xr3:uid="{05AF3B03-C477-4EA3-A30D-021BB5ED9BCA}" name="BAGUETTE 2026" dataDxfId="108" dataCellStyle="Milliers_Bignicourt - tableau des qté">
      <calculatedColumnFormula>IF($AM3=2026,1,"")</calculatedColumnFormula>
    </tableColumn>
    <tableColumn id="22" xr3:uid="{56F1A7C0-A1CB-4A03-AE86-4A7E4668B208}" name="BAGUETTE 2027" dataDxfId="107" dataCellStyle="Milliers_Bignicourt - tableau des qté">
      <calculatedColumnFormula>IF($AM3=2027,1,"")</calculatedColumnFormula>
    </tableColumn>
    <tableColumn id="21" xr3:uid="{56D21293-AA4F-4A17-8A08-561D235BE729}" name="BAGUETTE 2028" dataDxfId="106" dataCellStyle="Milliers_Bignicourt - tableau des qté">
      <calculatedColumnFormula>IF($AM3=2028,1,"")</calculatedColumnFormula>
    </tableColumn>
    <tableColumn id="20" xr3:uid="{C84547F6-1364-4302-BCEA-06FB9D7CBD37}" name="BAGUETTE 2029" dataDxfId="105" dataCellStyle="Milliers_Bignicourt - tableau des qté">
      <calculatedColumnFormula>IF($AM3=2029,1,"")</calculatedColumnFormula>
    </tableColumn>
    <tableColumn id="28" xr3:uid="{D880DBAC-21C6-4CAE-9915-31A9789BF964}" name="Linéaire baguette d'encadrement" dataDxfId="104" dataCellStyle="Milliers_Bignicourt - tableau des qté">
      <calculatedColumnFormula>(2*E3+2*F3)</calculatedColumnFormula>
    </tableColumn>
    <tableColumn id="19" xr3:uid="{E9AC36D6-7206-46D6-8188-B36642921C80}" name="TABLETTE 2025" dataDxfId="103" dataCellStyle="Milliers_Bignicourt - tableau des qté">
      <calculatedColumnFormula>IF($AM3=2025,1,"")</calculatedColumnFormula>
    </tableColumn>
    <tableColumn id="18" xr3:uid="{445810E9-73F4-4585-A94D-8B1DAE9E6E69}" name="TABLETTE 2026" dataDxfId="102" dataCellStyle="Milliers_Bignicourt - tableau des qté">
      <calculatedColumnFormula>IF($AM3=2026,1,"")</calculatedColumnFormula>
    </tableColumn>
    <tableColumn id="17" xr3:uid="{769342E6-E78F-4FD7-AD3A-A5B5F8E75352}" name="TABLETTE 2027" dataDxfId="101" dataCellStyle="Milliers_Bignicourt - tableau des qté">
      <calculatedColumnFormula>IF($AM3=2027,1,"")</calculatedColumnFormula>
    </tableColumn>
    <tableColumn id="16" xr3:uid="{C5CBA797-B025-45F1-95EE-3AD9626E490F}" name="TABLETTE 2028" dataDxfId="100" dataCellStyle="Milliers_Bignicourt - tableau des qté">
      <calculatedColumnFormula>IF($AM3=2028,1,"")</calculatedColumnFormula>
    </tableColumn>
    <tableColumn id="15" xr3:uid="{0ED8F869-B009-4AFA-ABEC-368F9F0BAFAF}" name="TABLETTE 2029" dataDxfId="99" dataCellStyle="Milliers_Bignicourt - tableau des qté">
      <calculatedColumnFormula>IF($AM3=2029,1,"")</calculatedColumnFormula>
    </tableColumn>
    <tableColumn id="14" xr3:uid="{AA31641D-D17C-45E4-9BED-8B5B4EBFDAB3}" name="Surface raccord peinture et enduit" dataDxfId="98" dataCellStyle="Milliers_Bignicourt - tableau des qté">
      <calculatedColumnFormula>+Tableau274546177178[[#This Row],[Surf Men ext]]</calculatedColumnFormula>
    </tableColumn>
    <tableColumn id="13" xr3:uid="{6135A64E-233B-4236-B9A1-4482742C1DAA}" name="TRAVAUX 2025" dataDxfId="97" dataCellStyle="Milliers_Bignicourt - tableau des qté">
      <calculatedColumnFormula>IF($AM3=2025,$AF3,"")</calculatedColumnFormula>
    </tableColumn>
    <tableColumn id="12" xr3:uid="{83D52EA0-50B7-4E26-8C8E-91A9071D93EF}" name="TRAVAUX 2026" dataDxfId="96" dataCellStyle="Milliers_Bignicourt - tableau des qté">
      <calculatedColumnFormula>IF($AM3=2026,$AF3,"")</calculatedColumnFormula>
    </tableColumn>
    <tableColumn id="11" xr3:uid="{3DAAFBAD-2059-4E95-9EC9-A257075880C7}" name="TRAVAUX 2027" dataDxfId="95" dataCellStyle="Milliers_Bignicourt - tableau des qté">
      <calculatedColumnFormula>IF($AM3=2027,$AF3,"")</calculatedColumnFormula>
    </tableColumn>
    <tableColumn id="9" xr3:uid="{FE79B78A-F50D-491C-A199-811648B3BC88}" name="TRAVAUX 2028" dataDxfId="94" dataCellStyle="Milliers_Bignicourt - tableau des qté">
      <calculatedColumnFormula>IF($AM3=2028,$AF3,"")</calculatedColumnFormula>
    </tableColumn>
    <tableColumn id="8" xr3:uid="{D5302BE5-B4A2-4E3C-95DA-2F8B043A8111}" name="TRAVAUX 2029" dataDxfId="93" dataCellStyle="Milliers_Bignicourt - tableau des qté">
      <calculatedColumnFormula>IF($AM3=2029,$AF3,"")</calculatedColumnFormula>
    </tableColumn>
    <tableColumn id="79" xr3:uid="{845DB431-E62D-4C27-BC69-4F9E52A3F577}" name="Linéaire de calfeutrement" dataDxfId="92">
      <calculatedColumnFormula>(2*E3+2*F3)*2</calculatedColumnFormula>
    </tableColumn>
    <tableColumn id="10" xr3:uid="{801FB896-F2B5-4F51-9726-EAF25559CF3E}" name="ANNEE DE TRAVAUX" dataDxfId="91" dataCellStyle="Normal 2 2"/>
    <tableColumn id="7" xr3:uid="{2A96A1CD-5A34-462B-B3AA-1EC82CC08F66}" name="TRAVAUX - 2025" dataDxfId="90" dataCellStyle="Normal 2 2">
      <calculatedColumnFormula>IF($AM3=2025,$AL3,"")</calculatedColumnFormula>
    </tableColumn>
    <tableColumn id="6" xr3:uid="{BD550E22-690E-4C14-B4B9-1A62BC9B6916}" name="TRAVAUX - 2026" dataDxfId="89" dataCellStyle="Normal 2 2">
      <calculatedColumnFormula>IF($AM3=2026,$AL3,"")</calculatedColumnFormula>
    </tableColumn>
    <tableColumn id="5" xr3:uid="{0CE39DA1-3FBD-43A9-8444-0F46AEF7619A}" name="TRAVAUX - 2027" dataDxfId="88" dataCellStyle="Normal 2 2">
      <calculatedColumnFormula>IF($AM3=2027,$AL3,"")</calculatedColumnFormula>
    </tableColumn>
    <tableColumn id="4" xr3:uid="{44FD05E1-7891-4166-BF22-933649C21315}" name="TRAVAUX - 2028" dataDxfId="87" dataCellStyle="Normal 2 2">
      <calculatedColumnFormula>IF($AM3=2028,$AL3,"")</calculatedColumnFormula>
    </tableColumn>
    <tableColumn id="3" xr3:uid="{C8A4202D-7054-47C5-A273-E81A7580401D}" name="TRAVAUX - 2029" dataDxfId="86" dataCellStyle="Normal 2 2">
      <calculatedColumnFormula>IF($AM3=2029,$AL3,"")</calculatedColumnFormula>
    </tableColumn>
    <tableColumn id="86" xr3:uid="{945EA8D8-0574-4586-B1AF-577B996E836F}" name="Surface mise en peinture des menuiseries" dataDxfId="85">
      <calculatedColumnFormula>+G3*2</calculatedColumnFormula>
    </tableColumn>
    <tableColumn id="81" xr3:uid="{1AB892D4-E51D-4E40-AB4D-D43BC0931079}" name="NEUVE (doubles vitrages et joints d'étanchéité)" dataDxfId="84"/>
    <tableColumn id="84" xr3:uid="{009B1BBB-9FF3-4050-8944-6D2BD0198954}" name="RÉVISION" dataDxfId="83" dataCellStyle="Milliers_Bignicourt - tableau des qté"/>
    <tableColumn id="82" xr3:uid="{BF5E6B28-9595-4BC6-A6CB-5E113C7BB9E9}" name="RESTAURATION" dataDxfId="82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12D20B8-51B8-4501-BF2F-321B0F89B0AB}" name="Tableau274546177178184" displayName="Tableau274546177178184" ref="A2:AC52" totalsRowShown="0" headerRowDxfId="81" dataDxfId="80">
  <autoFilter ref="A2:AC52" xr:uid="{1E31A4D4-97B8-41AD-85C0-E31BA40D2246}"/>
  <tableColumns count="29">
    <tableColumn id="2" xr3:uid="{8FA3057A-C132-4F74-ABA2-A64CD30494D1}" name="Orientation façade" dataDxfId="79" dataCellStyle="Milliers_Bignicourt - tableau des qté"/>
    <tableColumn id="1" xr3:uid="{951574CE-FFFC-47C7-B22B-D6E848F0FD3F}" name="Niveau" dataDxfId="78" dataCellStyle="Milliers_Bignicourt - tableau des qté"/>
    <tableColumn id="83" xr3:uid="{929C50FF-088B-4912-9FA7-1D95375CA9D2}" name="Nomenclature sur plans archis" dataDxfId="77" dataCellStyle="Milliers_Bignicourt - tableau des qté"/>
    <tableColumn id="85" xr3:uid="{DAC01C04-2511-4320-80CC-0F1B069CE74D}" name="Type menuiserie" dataDxfId="76" dataCellStyle="Milliers_Bignicourt - tableau des qté"/>
    <tableColumn id="24" xr3:uid="{6D3819DC-C97A-4574-8EC0-905343568838}" name="largeur men ext" dataDxfId="75" dataCellStyle="Milliers_Bignicourt - tableau des qté"/>
    <tableColumn id="25" xr3:uid="{A7BC668B-0824-4F07-9E74-1E8A4844F703}" name="Ht men ext" dataDxfId="74" dataCellStyle="Milliers_Bignicourt - tableau des qté"/>
    <tableColumn id="26" xr3:uid="{9113A31E-9EB3-476E-B412-B489AC021411}" name="Surf Men ext" dataDxfId="73" dataCellStyle="Milliers_Bignicourt - tableau des qté">
      <calculatedColumnFormula>E3*F3</calculatedColumnFormula>
    </tableColumn>
    <tableColumn id="67" xr3:uid="{6F7C7417-7601-4544-A4E3-B94A73B26705}" name="Barreaudages" dataDxfId="72" dataCellStyle="Milliers_Bignicourt - tableau des qté"/>
    <tableColumn id="68" xr3:uid="{43891DBA-5CAD-4655-8A73-20C506E390B3}" name="Surf Barreaudages2" dataDxfId="71" dataCellStyle="Milliers_Bignicourt - tableau des qté">
      <calculatedColumnFormula>IF(H3="OUI",$G3,"")</calculatedColumnFormula>
    </tableColumn>
    <tableColumn id="75" xr3:uid="{DF2FBD1F-1AC9-4E28-9F71-8C7A29694207}" name="MENUISERIE BOIS" dataDxfId="70" dataCellStyle="Milliers_Bignicourt - tableau des qté"/>
    <tableColumn id="76" xr3:uid="{A8A8A4DA-CACA-4DA7-AA1C-59FD998544DF}" name="Surface Menuiserie bois" dataDxfId="69" dataCellStyle="Milliers_Bignicourt - tableau des qté">
      <calculatedColumnFormula>IF(J3="OUI",$G3,"")</calculatedColumnFormula>
    </tableColumn>
    <tableColumn id="74" xr3:uid="{6CFA2F3E-A732-49F2-9C5B-26CA9A18BD17}" name="MENUISERIE METAL" dataDxfId="68" dataCellStyle="Milliers_Bignicourt - tableau des qté"/>
    <tableColumn id="77" xr3:uid="{75AF8C34-EB7C-4E1B-8AB3-6710EBD8FA4A}" name="Surface Menuiserie métal" dataDxfId="67" dataCellStyle="Milliers_Bignicourt - tableau des qté">
      <calculatedColumnFormula>IF(L3="OUI",$G3,"")</calculatedColumnFormula>
    </tableColumn>
    <tableColumn id="73" xr3:uid="{3C413AA0-3F56-457F-979B-65A996DFE3EF}" name="MENUISERIE ALUMINIUM" dataDxfId="66" dataCellStyle="Milliers_Bignicourt - tableau des qté"/>
    <tableColumn id="78" xr3:uid="{5CABF813-8DA8-456B-AFC9-49068BD446E5}" name="Surface Menuiserie aluminium" dataDxfId="65" dataCellStyle="Milliers_Bignicourt - tableau des qté">
      <calculatedColumnFormula>IF(N3="OUI",$G3,"")</calculatedColumnFormula>
    </tableColumn>
    <tableColumn id="88" xr3:uid="{E5029D95-7650-4095-B1D2-493B299FC506}" name="CHASSIS DE TOIT" dataDxfId="64" dataCellStyle="Milliers_Bignicourt - tableau des qté"/>
    <tableColumn id="87" xr3:uid="{94B7CF5D-3DF7-4212-9CB3-9B427ABC7BEB}" name="Surface Chassis de toit" dataDxfId="63" dataCellStyle="Milliers_Bignicourt - tableau des qté">
      <calculatedColumnFormula>IF(P3="OUI",$G3,"")</calculatedColumnFormula>
    </tableColumn>
    <tableColumn id="8" xr3:uid="{32E6786C-8DC3-4E4C-B7D3-51563823B112}" name="STORES" dataDxfId="62" dataCellStyle="Milliers_Bignicourt - tableau des qté"/>
    <tableColumn id="79" xr3:uid="{C653B922-CF63-4592-9C6B-A33EDF7412B3}" name="Linéaire de calfeutrement" dataDxfId="61">
      <calculatedColumnFormula>(2*E3+2*F3)*2</calculatedColumnFormula>
    </tableColumn>
    <tableColumn id="10" xr3:uid="{91DBCC05-E658-4700-82A0-B05B28A16CC2}" name="ANNEE DE TRAVAUX" dataDxfId="60" dataCellStyle="Normal 2 2"/>
    <tableColumn id="7" xr3:uid="{1977F4AA-1744-4F51-85D4-6F6A79AA5C22}" name="TRAVAUX 2025" dataDxfId="59" dataCellStyle="Normal 2 2">
      <calculatedColumnFormula>IF($T3=2025,$S3,"")</calculatedColumnFormula>
    </tableColumn>
    <tableColumn id="6" xr3:uid="{E28F43A5-4B8B-43E4-8634-D7285D21F228}" name="TRAVAUX 2026" dataDxfId="58" dataCellStyle="Normal 2 2">
      <calculatedColumnFormula>IF($T3=2026,$S3,"")</calculatedColumnFormula>
    </tableColumn>
    <tableColumn id="5" xr3:uid="{1C31926F-7C83-44A0-9760-065947260B23}" name="TRAVAUX 2027" dataDxfId="57" dataCellStyle="Normal 2 2">
      <calculatedColumnFormula>IF($T3=2027,$S3,"")</calculatedColumnFormula>
    </tableColumn>
    <tableColumn id="4" xr3:uid="{1508C11D-4CB0-477D-BE9A-AF35DE11B57B}" name="TRAVAUX 2028" dataDxfId="56" dataCellStyle="Normal 2 2">
      <calculatedColumnFormula>IF($T3=2028,$S3,"")</calculatedColumnFormula>
    </tableColumn>
    <tableColumn id="3" xr3:uid="{304E4EEC-3F81-4783-AB5B-4FF0CB6C3905}" name="TRAVAUX 2029" dataDxfId="55" dataCellStyle="Normal 2 2">
      <calculatedColumnFormula>IF($T3=2029,$S3,"")</calculatedColumnFormula>
    </tableColumn>
    <tableColumn id="86" xr3:uid="{8B4DF5EC-B8FA-42C1-8358-EA3D32720C7A}" name="Surface mise en peinture des menuiseries" dataDxfId="54">
      <calculatedColumnFormula>+G3*2</calculatedColumnFormula>
    </tableColumn>
    <tableColumn id="81" xr3:uid="{260F1D6C-E041-4427-83F3-6806F6AEC942}" name="NEUVE (doubles vitrages et joints d'étanchéité)" dataDxfId="53"/>
    <tableColumn id="84" xr3:uid="{CB2BF2A2-2629-47B9-A352-1F95F5419BAE}" name="RÉVISION" dataDxfId="52" dataCellStyle="Milliers_Bignicourt - tableau des qté"/>
    <tableColumn id="82" xr3:uid="{6B4DC267-BA28-4E64-9262-9A66F6446A98}" name="RESTAURATION" dataDxfId="51"/>
  </tableColumns>
  <tableStyleInfo name="TableStyleLight1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B493EE9-A3BD-4160-BBC6-A2379C28F132}" name="Tableau274546177178184185" displayName="Tableau274546177178184185" ref="A2:AW43" totalsRowShown="0" headerRowDxfId="50" dataDxfId="49">
  <autoFilter ref="A2:AW43" xr:uid="{2906D9B4-1A7C-4173-9560-DED4990D2F38}"/>
  <tableColumns count="49">
    <tableColumn id="2" xr3:uid="{1BD2747E-9F57-46B8-9CF0-404550E47EFB}" name="Orientation façade" dataDxfId="48" dataCellStyle="Milliers_Bignicourt - tableau des qté"/>
    <tableColumn id="1" xr3:uid="{D2BAEFFE-4075-4684-8147-A20689AA6634}" name="Niveau" dataDxfId="47" dataCellStyle="Milliers_Bignicourt - tableau des qté"/>
    <tableColumn id="83" xr3:uid="{79FCFBDB-8A1B-45BA-A574-7F939481DA85}" name="Nomenclature sur plans archis" dataDxfId="46" dataCellStyle="Milliers_Bignicourt - tableau des qté"/>
    <tableColumn id="85" xr3:uid="{33BF1C3A-DD74-49E7-969C-4D17BB0F192E}" name="Type menuiserie" dataDxfId="45" dataCellStyle="Milliers_Bignicourt - tableau des qté"/>
    <tableColumn id="24" xr3:uid="{548F1228-AEE9-442D-82B3-5436581F66DD}" name="largeur men ext" dataDxfId="44" dataCellStyle="Milliers_Bignicourt - tableau des qté"/>
    <tableColumn id="25" xr3:uid="{FBD391FC-BA77-4596-B2BC-81D05F9D130E}" name="Ht men ext" dataDxfId="43" dataCellStyle="Milliers_Bignicourt - tableau des qté"/>
    <tableColumn id="26" xr3:uid="{6640A098-40F2-46AB-9450-25513E5094A0}" name="Surf Men ext" dataDxfId="42" dataCellStyle="Milliers_Bignicourt - tableau des qté">
      <calculatedColumnFormula>E3*F3</calculatedColumnFormula>
    </tableColumn>
    <tableColumn id="67" xr3:uid="{4D31DA35-DF02-4FD0-98B1-27A04797A49A}" name="Barreaudages" dataDxfId="41" dataCellStyle="Milliers_Bignicourt - tableau des qté"/>
    <tableColumn id="68" xr3:uid="{AE118493-47C6-4E97-87D8-58F79637DF8A}" name="Surf Barreaudages2" dataDxfId="40" dataCellStyle="Milliers_Bignicourt - tableau des qté">
      <calculatedColumnFormula>IF(H3="OUI",$G3,"")</calculatedColumnFormula>
    </tableColumn>
    <tableColumn id="75" xr3:uid="{8C6640EC-588C-4F97-B87D-6F025D755EB7}" name="MENUISERIE BOIS" dataDxfId="39" dataCellStyle="Milliers_Bignicourt - tableau des qté"/>
    <tableColumn id="76" xr3:uid="{97F7CE83-438A-4244-A36F-C91907F804E9}" name="Surface Menuiserie bois" dataDxfId="38" dataCellStyle="Milliers_Bignicourt - tableau des qté">
      <calculatedColumnFormula>IF(J3="OUI",$G3,"")</calculatedColumnFormula>
    </tableColumn>
    <tableColumn id="5" xr3:uid="{01D2BC45-F03A-4904-8714-25A910B7E9AE}" name="Surface menuiserie neuve" dataDxfId="37" dataCellStyle="Milliers_Bignicourt - tableau des qté">
      <calculatedColumnFormula>+IF(AU3="X",$K3,"")</calculatedColumnFormula>
    </tableColumn>
    <tableColumn id="4" xr3:uid="{8DECC91B-8027-4CB2-9CAE-05C4790FD717}" name="Surface menuiserie révisée" dataDxfId="36" dataCellStyle="Milliers_Bignicourt - tableau des qté">
      <calculatedColumnFormula>+IF(AV3="X",$K3,"")</calculatedColumnFormula>
    </tableColumn>
    <tableColumn id="3" xr3:uid="{4C1F1BBA-11E6-4C57-9FEF-F843729E85FD}" name="Surface menuiserie restaurée" dataDxfId="35" dataCellStyle="Milliers_Bignicourt - tableau des qté">
      <calculatedColumnFormula>+IF(AW3="X",$K3,"")</calculatedColumnFormula>
    </tableColumn>
    <tableColumn id="74" xr3:uid="{6B34ECA3-430C-4E6F-8389-E87C2C055ADB}" name="MENUISERIE METAL" dataDxfId="34" dataCellStyle="Milliers_Bignicourt - tableau des qté"/>
    <tableColumn id="77" xr3:uid="{B312DCED-0869-4E3F-8077-B12CF5FFFD49}" name="Surface Menuiserie métal" dataDxfId="33" dataCellStyle="Milliers_Bignicourt - tableau des qté">
      <calculatedColumnFormula>IF(O3="OUI",$G3,"")</calculatedColumnFormula>
    </tableColumn>
    <tableColumn id="73" xr3:uid="{5741B4B3-6E10-4C9D-B61E-E014260D2D47}" name="MENUISERIE ALUMINIUM" dataDxfId="32" dataCellStyle="Milliers_Bignicourt - tableau des qté"/>
    <tableColumn id="78" xr3:uid="{E1B8CDED-4918-416D-ABEB-D31F87308B19}" name="Surface Menuiserie aluminium" dataDxfId="31" dataCellStyle="Milliers_Bignicourt - tableau des qté">
      <calculatedColumnFormula>IF(Q3="OUI",$G3,"")</calculatedColumnFormula>
    </tableColumn>
    <tableColumn id="88" xr3:uid="{33B41B09-C2E8-487C-927B-2FE9AA61081F}" name="CHASSIS DE TOIT" dataDxfId="30" dataCellStyle="Milliers_Bignicourt - tableau des qté"/>
    <tableColumn id="87" xr3:uid="{18485DE0-E802-462E-89E0-42DAB86A8E88}" name="Surface Chassis de toit" dataDxfId="29" dataCellStyle="Milliers_Bignicourt - tableau des qté">
      <calculatedColumnFormula>IF(S3="OUI",$G3,"")</calculatedColumnFormula>
    </tableColumn>
    <tableColumn id="23" xr3:uid="{D1542645-899D-429D-B941-3A05DA7354C5}" name="STORES" dataDxfId="28" dataCellStyle="Milliers_Bignicourt - tableau des qté"/>
    <tableColumn id="32" xr3:uid="{2B1EF80E-8104-4CE6-BD53-4EC776F4E606}" name="BAGUETTE 2025" dataDxfId="27" dataCellStyle="Milliers_Bignicourt - tableau des qté">
      <calculatedColumnFormula>IF($AN3=2025,1,"")</calculatedColumnFormula>
    </tableColumn>
    <tableColumn id="31" xr3:uid="{08F9F9EF-0F7A-43D2-ABF4-4A603F37A9A9}" name="BAGUETTE 2026" dataDxfId="26" dataCellStyle="Milliers_Bignicourt - tableau des qté">
      <calculatedColumnFormula>IF($AN3=2026,1,"")</calculatedColumnFormula>
    </tableColumn>
    <tableColumn id="30" xr3:uid="{DF7C2C6F-71B9-4B45-8F2B-13B02DF21366}" name="BAGUETTE 2027" dataDxfId="25" dataCellStyle="Milliers_Bignicourt - tableau des qté">
      <calculatedColumnFormula>IF($AN3=2027,1,"")</calculatedColumnFormula>
    </tableColumn>
    <tableColumn id="29" xr3:uid="{D75FE2DA-AF29-45C3-98BD-4DD6942BC876}" name="BAGUETTE 2028" dataDxfId="24" dataCellStyle="Milliers_Bignicourt - tableau des qté">
      <calculatedColumnFormula>IF($AN3=2028,1,"")</calculatedColumnFormula>
    </tableColumn>
    <tableColumn id="28" xr3:uid="{1B66D97C-2D44-4517-B950-EF63CB4D34A7}" name="BAGUETTE 2029" dataDxfId="23" dataCellStyle="Milliers_Bignicourt - tableau des qté">
      <calculatedColumnFormula>IF($AN3=2029,1,"")</calculatedColumnFormula>
    </tableColumn>
    <tableColumn id="33" xr3:uid="{9FE1A0F9-C087-47F3-9592-8209ECDCEFD7}" name="Linéaire baguette d'encadrement" dataDxfId="22" dataCellStyle="Milliers_Bignicourt - tableau des qté">
      <calculatedColumnFormula>(2*E3+2*F3)</calculatedColumnFormula>
    </tableColumn>
    <tableColumn id="22" xr3:uid="{C6C8B7DC-C7CA-4B08-89DA-F856F706E51B}" name="TABLETTE 2025" dataDxfId="21" dataCellStyle="Milliers_Bignicourt - tableau des qté">
      <calculatedColumnFormula>IF($AN3=2025,1,"")</calculatedColumnFormula>
    </tableColumn>
    <tableColumn id="21" xr3:uid="{CC6A7679-0600-49E3-A934-1CC695BAABA8}" name="TABLETTE 2026" dataDxfId="20" dataCellStyle="Milliers_Bignicourt - tableau des qté">
      <calculatedColumnFormula>IF($AN3=2026,1,"")</calculatedColumnFormula>
    </tableColumn>
    <tableColumn id="20" xr3:uid="{8645861F-2F40-41BF-8D2B-20908C21D37B}" name="TABLETTE 2027" dataDxfId="19" dataCellStyle="Milliers_Bignicourt - tableau des qté">
      <calculatedColumnFormula>IF($AN3=2027,1,"")</calculatedColumnFormula>
    </tableColumn>
    <tableColumn id="19" xr3:uid="{87C96B95-A881-4018-BD59-949BCB84CCEB}" name="TABLETTE 2028" dataDxfId="18" dataCellStyle="Milliers_Bignicourt - tableau des qté">
      <calculatedColumnFormula>IF($AN3=2028,1,"")</calculatedColumnFormula>
    </tableColumn>
    <tableColumn id="18" xr3:uid="{EE0EBEC7-44B1-48BA-91CF-1384805A3015}" name="TABLETTE 2029" dataDxfId="17" dataCellStyle="Milliers_Bignicourt - tableau des qté">
      <calculatedColumnFormula>IF($AN3=2029,1,"")</calculatedColumnFormula>
    </tableColumn>
    <tableColumn id="17" xr3:uid="{9367E4BF-7114-4926-9006-7C9D90ECB022}" name="Surface raccord peinture et enduit" dataDxfId="16" dataCellStyle="Milliers_Bignicourt - tableau des qté">
      <calculatedColumnFormula>+Tableau274546177178184185[[#This Row],[Surf Men ext]]</calculatedColumnFormula>
    </tableColumn>
    <tableColumn id="16" xr3:uid="{52C1ED95-1199-4741-A378-411F79FDF976}" name="TRAVAUX 2025" dataDxfId="15" dataCellStyle="Milliers_Bignicourt - tableau des qté">
      <calculatedColumnFormula>IF($AN3=2025,$AG3,"")</calculatedColumnFormula>
    </tableColumn>
    <tableColumn id="15" xr3:uid="{25B037E9-AC9F-4D32-92FC-90AA7059AB4A}" name="TRAVAUX 2026" dataDxfId="14" dataCellStyle="Milliers_Bignicourt - tableau des qté">
      <calculatedColumnFormula>IF($AN3=2026,$AG3,"")</calculatedColumnFormula>
    </tableColumn>
    <tableColumn id="14" xr3:uid="{88800D50-92CF-4866-BA45-C948AEB0EC8B}" name="TRAVAUX 2027" dataDxfId="13" dataCellStyle="Milliers_Bignicourt - tableau des qté">
      <calculatedColumnFormula>IF($AN3=2027,$AG3,"")</calculatedColumnFormula>
    </tableColumn>
    <tableColumn id="12" xr3:uid="{DAFBA30E-FC2C-43F8-A1B9-290F8D9F17F8}" name="TRAVAUX 2028" dataDxfId="12" dataCellStyle="Milliers_Bignicourt - tableau des qté">
      <calculatedColumnFormula>IF($AN3=2028,$AG3,"")</calculatedColumnFormula>
    </tableColumn>
    <tableColumn id="11" xr3:uid="{73A17CC7-A8B8-4158-AC7B-A8944C16104B}" name="TRAVAUX 2029" dataDxfId="11" dataCellStyle="Milliers_Bignicourt - tableau des qté">
      <calculatedColumnFormula>IF($AN3=2029,$AG3,"")</calculatedColumnFormula>
    </tableColumn>
    <tableColumn id="79" xr3:uid="{981221E0-6CB3-4384-9E99-7EEA03CAF222}" name="Linéaire de calfeutrement" dataDxfId="10">
      <calculatedColumnFormula>(2*E3+2*F3)*2</calculatedColumnFormula>
    </tableColumn>
    <tableColumn id="13" xr3:uid="{B9240B56-2E2F-4050-B8A1-553AF5482808}" name="ANNEE DE TRAVAUX" dataDxfId="9" dataCellStyle="Normal 2 2"/>
    <tableColumn id="10" xr3:uid="{C191FEE4-1300-43C7-B100-F007E53A4B32}" name="TRAVAUX - 2025" dataDxfId="8" dataCellStyle="Normal 2 2">
      <calculatedColumnFormula>IF($AN3=2025,$AM3,"")</calculatedColumnFormula>
    </tableColumn>
    <tableColumn id="9" xr3:uid="{B1DCCD7B-729A-4919-9B76-E4F2B2C7C3D4}" name="TRAVAUX - 2026" dataDxfId="7" dataCellStyle="Normal 2 2">
      <calculatedColumnFormula>IF($AN3=2026,$AM3,"")</calculatedColumnFormula>
    </tableColumn>
    <tableColumn id="8" xr3:uid="{C8823579-82E9-405C-9103-F77140C47A6B}" name="TRAVAUX - 2027" dataDxfId="6" dataCellStyle="Normal 2 2">
      <calculatedColumnFormula>IF($AN3=2027,$AM3,"")</calculatedColumnFormula>
    </tableColumn>
    <tableColumn id="7" xr3:uid="{FFD51645-BD58-4417-ADE2-E3A8A894289B}" name="TRAVAUX - 2028" dataDxfId="5" dataCellStyle="Normal 2 2">
      <calculatedColumnFormula>IF($AN3=2028,$AM3,"")</calculatedColumnFormula>
    </tableColumn>
    <tableColumn id="6" xr3:uid="{D67F8A5E-BB61-4766-B730-D7BA63AFA0F4}" name="TRAVAUX - 2029" dataDxfId="4" dataCellStyle="Normal 2 2">
      <calculatedColumnFormula>IF($AN3=2029,$AM3,"")</calculatedColumnFormula>
    </tableColumn>
    <tableColumn id="86" xr3:uid="{C11CC69D-E0DE-4627-AD8C-155034B3A97F}" name="Surface mise en peinture des menuiseries" dataDxfId="3">
      <calculatedColumnFormula>+G3*2</calculatedColumnFormula>
    </tableColumn>
    <tableColumn id="81" xr3:uid="{CF2AE87C-0C43-431E-969F-5AB2A3D4AEE0}" name="NEUVE (doubles vitrages et joints d'étanchéité)" dataDxfId="2"/>
    <tableColumn id="84" xr3:uid="{1F1E60EF-2215-4E4E-8F41-A9725C9064B8}" name="RÉVISION" dataDxfId="1" dataCellStyle="Milliers_Bignicourt - tableau des qté"/>
    <tableColumn id="82" xr3:uid="{040E1CE1-1CF7-4EA2-B810-92EB02349A24}" name="RESTAURATION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EA156-94C6-46A3-9ACE-29880E3046F8}">
  <sheetPr codeName="Feuil18">
    <tabColor rgb="FFCCFFFF"/>
  </sheetPr>
  <dimension ref="A2:B16"/>
  <sheetViews>
    <sheetView workbookViewId="0">
      <selection activeCell="A6" sqref="A6"/>
    </sheetView>
  </sheetViews>
  <sheetFormatPr baseColWidth="10" defaultRowHeight="12.75" x14ac:dyDescent="0.2"/>
  <cols>
    <col min="2" max="2" width="15.42578125" customWidth="1"/>
  </cols>
  <sheetData>
    <row r="2" spans="1:2" x14ac:dyDescent="0.2">
      <c r="A2" s="105" t="s">
        <v>593</v>
      </c>
    </row>
    <row r="4" spans="1:2" x14ac:dyDescent="0.2">
      <c r="A4" s="86"/>
      <c r="B4" t="s">
        <v>570</v>
      </c>
    </row>
    <row r="6" spans="1:2" x14ac:dyDescent="0.2">
      <c r="A6" s="87"/>
      <c r="B6" t="s">
        <v>571</v>
      </c>
    </row>
    <row r="8" spans="1:2" x14ac:dyDescent="0.2">
      <c r="A8" s="88"/>
      <c r="B8" t="s">
        <v>572</v>
      </c>
    </row>
    <row r="10" spans="1:2" x14ac:dyDescent="0.2">
      <c r="A10" s="89"/>
      <c r="B10" t="s">
        <v>573</v>
      </c>
    </row>
    <row r="12" spans="1:2" x14ac:dyDescent="0.2">
      <c r="A12" s="90"/>
      <c r="B12" t="s">
        <v>574</v>
      </c>
    </row>
    <row r="14" spans="1:2" x14ac:dyDescent="0.2">
      <c r="B14" t="s">
        <v>661</v>
      </c>
    </row>
    <row r="16" spans="1:2" x14ac:dyDescent="0.2">
      <c r="B16" t="s">
        <v>662</v>
      </c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E7C86-8DB8-43B9-AE03-49F3562DAA94}">
  <sheetPr codeName="Feuil3">
    <tabColor rgb="FFCCFFFF"/>
  </sheetPr>
  <dimension ref="A1:IC184"/>
  <sheetViews>
    <sheetView topLeftCell="B117" workbookViewId="0">
      <selection activeCell="U101" sqref="U101"/>
    </sheetView>
  </sheetViews>
  <sheetFormatPr baseColWidth="10" defaultColWidth="10.85546875" defaultRowHeight="12.75" outlineLevelCol="1" x14ac:dyDescent="0.2"/>
  <cols>
    <col min="1" max="2" width="6.5703125" style="47" customWidth="1"/>
    <col min="3" max="3" width="8.7109375" style="1" bestFit="1" customWidth="1"/>
    <col min="4" max="4" width="7.7109375" style="1" bestFit="1" customWidth="1"/>
    <col min="5" max="6" width="6.5703125" style="47" customWidth="1"/>
    <col min="7" max="7" width="8.85546875" style="47" bestFit="1" customWidth="1"/>
    <col min="8" max="8" width="6.5703125" style="47" hidden="1" customWidth="1" outlineLevel="1"/>
    <col min="9" max="9" width="10.85546875" style="47" hidden="1" customWidth="1" outlineLevel="1"/>
    <col min="10" max="10" width="10.85546875" style="47" collapsed="1"/>
    <col min="11" max="11" width="10.85546875" style="47"/>
    <col min="12" max="14" width="10.85546875" style="47" hidden="1" customWidth="1" outlineLevel="1"/>
    <col min="15" max="15" width="10.85546875" style="47" collapsed="1"/>
    <col min="16" max="21" width="10.85546875" style="47"/>
    <col min="22" max="38" width="10.85546875" style="47" hidden="1" customWidth="1" outlineLevel="1"/>
    <col min="39" max="39" width="15.7109375" style="47" customWidth="1" collapsed="1"/>
    <col min="40" max="40" width="9.140625" style="47" customWidth="1"/>
    <col min="41" max="45" width="8.85546875" style="47" hidden="1" customWidth="1" outlineLevel="1"/>
    <col min="46" max="46" width="10" style="47" bestFit="1" customWidth="1" collapsed="1"/>
    <col min="47" max="48" width="10.5703125" style="47" customWidth="1"/>
    <col min="49" max="49" width="12.85546875" style="47" customWidth="1"/>
    <col min="50" max="50" width="10.85546875" style="47"/>
    <col min="51" max="51" width="21.28515625" style="49" customWidth="1"/>
    <col min="52" max="52" width="12.5703125" style="48" customWidth="1"/>
    <col min="53" max="237" width="10.85546875" style="47"/>
    <col min="238" max="283" width="10.85546875" style="29"/>
    <col min="284" max="285" width="6.5703125" style="29" customWidth="1"/>
    <col min="286" max="286" width="8.7109375" style="29" bestFit="1" customWidth="1"/>
    <col min="287" max="287" width="7.7109375" style="29" bestFit="1" customWidth="1"/>
    <col min="288" max="289" width="6.5703125" style="29" customWidth="1"/>
    <col min="290" max="290" width="8.85546875" style="29" bestFit="1" customWidth="1"/>
    <col min="291" max="292" width="0" style="29" hidden="1" customWidth="1"/>
    <col min="293" max="300" width="10.85546875" style="29"/>
    <col min="301" max="301" width="15.7109375" style="29" customWidth="1"/>
    <col min="302" max="302" width="10" style="29" bestFit="1" customWidth="1"/>
    <col min="303" max="304" width="10.5703125" style="29" customWidth="1"/>
    <col min="305" max="305" width="12.85546875" style="29" customWidth="1"/>
    <col min="306" max="306" width="10.85546875" style="29"/>
    <col min="307" max="307" width="21.28515625" style="29" customWidth="1"/>
    <col min="308" max="308" width="12.5703125" style="29" customWidth="1"/>
    <col min="309" max="539" width="10.85546875" style="29"/>
    <col min="540" max="541" width="6.5703125" style="29" customWidth="1"/>
    <col min="542" max="542" width="8.7109375" style="29" bestFit="1" customWidth="1"/>
    <col min="543" max="543" width="7.7109375" style="29" bestFit="1" customWidth="1"/>
    <col min="544" max="545" width="6.5703125" style="29" customWidth="1"/>
    <col min="546" max="546" width="8.85546875" style="29" bestFit="1" customWidth="1"/>
    <col min="547" max="548" width="0" style="29" hidden="1" customWidth="1"/>
    <col min="549" max="556" width="10.85546875" style="29"/>
    <col min="557" max="557" width="15.7109375" style="29" customWidth="1"/>
    <col min="558" max="558" width="10" style="29" bestFit="1" customWidth="1"/>
    <col min="559" max="560" width="10.5703125" style="29" customWidth="1"/>
    <col min="561" max="561" width="12.85546875" style="29" customWidth="1"/>
    <col min="562" max="562" width="10.85546875" style="29"/>
    <col min="563" max="563" width="21.28515625" style="29" customWidth="1"/>
    <col min="564" max="564" width="12.5703125" style="29" customWidth="1"/>
    <col min="565" max="795" width="10.85546875" style="29"/>
    <col min="796" max="797" width="6.5703125" style="29" customWidth="1"/>
    <col min="798" max="798" width="8.7109375" style="29" bestFit="1" customWidth="1"/>
    <col min="799" max="799" width="7.7109375" style="29" bestFit="1" customWidth="1"/>
    <col min="800" max="801" width="6.5703125" style="29" customWidth="1"/>
    <col min="802" max="802" width="8.85546875" style="29" bestFit="1" customWidth="1"/>
    <col min="803" max="804" width="0" style="29" hidden="1" customWidth="1"/>
    <col min="805" max="812" width="10.85546875" style="29"/>
    <col min="813" max="813" width="15.7109375" style="29" customWidth="1"/>
    <col min="814" max="814" width="10" style="29" bestFit="1" customWidth="1"/>
    <col min="815" max="816" width="10.5703125" style="29" customWidth="1"/>
    <col min="817" max="817" width="12.85546875" style="29" customWidth="1"/>
    <col min="818" max="818" width="10.85546875" style="29"/>
    <col min="819" max="819" width="21.28515625" style="29" customWidth="1"/>
    <col min="820" max="820" width="12.5703125" style="29" customWidth="1"/>
    <col min="821" max="1051" width="10.85546875" style="29"/>
    <col min="1052" max="1053" width="6.5703125" style="29" customWidth="1"/>
    <col min="1054" max="1054" width="8.7109375" style="29" bestFit="1" customWidth="1"/>
    <col min="1055" max="1055" width="7.7109375" style="29" bestFit="1" customWidth="1"/>
    <col min="1056" max="1057" width="6.5703125" style="29" customWidth="1"/>
    <col min="1058" max="1058" width="8.85546875" style="29" bestFit="1" customWidth="1"/>
    <col min="1059" max="1060" width="0" style="29" hidden="1" customWidth="1"/>
    <col min="1061" max="1068" width="10.85546875" style="29"/>
    <col min="1069" max="1069" width="15.7109375" style="29" customWidth="1"/>
    <col min="1070" max="1070" width="10" style="29" bestFit="1" customWidth="1"/>
    <col min="1071" max="1072" width="10.5703125" style="29" customWidth="1"/>
    <col min="1073" max="1073" width="12.85546875" style="29" customWidth="1"/>
    <col min="1074" max="1074" width="10.85546875" style="29"/>
    <col min="1075" max="1075" width="21.28515625" style="29" customWidth="1"/>
    <col min="1076" max="1076" width="12.5703125" style="29" customWidth="1"/>
    <col min="1077" max="1307" width="10.85546875" style="29"/>
    <col min="1308" max="1309" width="6.5703125" style="29" customWidth="1"/>
    <col min="1310" max="1310" width="8.7109375" style="29" bestFit="1" customWidth="1"/>
    <col min="1311" max="1311" width="7.7109375" style="29" bestFit="1" customWidth="1"/>
    <col min="1312" max="1313" width="6.5703125" style="29" customWidth="1"/>
    <col min="1314" max="1314" width="8.85546875" style="29" bestFit="1" customWidth="1"/>
    <col min="1315" max="1316" width="0" style="29" hidden="1" customWidth="1"/>
    <col min="1317" max="1324" width="10.85546875" style="29"/>
    <col min="1325" max="1325" width="15.7109375" style="29" customWidth="1"/>
    <col min="1326" max="1326" width="10" style="29" bestFit="1" customWidth="1"/>
    <col min="1327" max="1328" width="10.5703125" style="29" customWidth="1"/>
    <col min="1329" max="1329" width="12.85546875" style="29" customWidth="1"/>
    <col min="1330" max="1330" width="10.85546875" style="29"/>
    <col min="1331" max="1331" width="21.28515625" style="29" customWidth="1"/>
    <col min="1332" max="1332" width="12.5703125" style="29" customWidth="1"/>
    <col min="1333" max="1563" width="10.85546875" style="29"/>
    <col min="1564" max="1565" width="6.5703125" style="29" customWidth="1"/>
    <col min="1566" max="1566" width="8.7109375" style="29" bestFit="1" customWidth="1"/>
    <col min="1567" max="1567" width="7.7109375" style="29" bestFit="1" customWidth="1"/>
    <col min="1568" max="1569" width="6.5703125" style="29" customWidth="1"/>
    <col min="1570" max="1570" width="8.85546875" style="29" bestFit="1" customWidth="1"/>
    <col min="1571" max="1572" width="0" style="29" hidden="1" customWidth="1"/>
    <col min="1573" max="1580" width="10.85546875" style="29"/>
    <col min="1581" max="1581" width="15.7109375" style="29" customWidth="1"/>
    <col min="1582" max="1582" width="10" style="29" bestFit="1" customWidth="1"/>
    <col min="1583" max="1584" width="10.5703125" style="29" customWidth="1"/>
    <col min="1585" max="1585" width="12.85546875" style="29" customWidth="1"/>
    <col min="1586" max="1586" width="10.85546875" style="29"/>
    <col min="1587" max="1587" width="21.28515625" style="29" customWidth="1"/>
    <col min="1588" max="1588" width="12.5703125" style="29" customWidth="1"/>
    <col min="1589" max="1819" width="10.85546875" style="29"/>
    <col min="1820" max="1821" width="6.5703125" style="29" customWidth="1"/>
    <col min="1822" max="1822" width="8.7109375" style="29" bestFit="1" customWidth="1"/>
    <col min="1823" max="1823" width="7.7109375" style="29" bestFit="1" customWidth="1"/>
    <col min="1824" max="1825" width="6.5703125" style="29" customWidth="1"/>
    <col min="1826" max="1826" width="8.85546875" style="29" bestFit="1" customWidth="1"/>
    <col min="1827" max="1828" width="0" style="29" hidden="1" customWidth="1"/>
    <col min="1829" max="1836" width="10.85546875" style="29"/>
    <col min="1837" max="1837" width="15.7109375" style="29" customWidth="1"/>
    <col min="1838" max="1838" width="10" style="29" bestFit="1" customWidth="1"/>
    <col min="1839" max="1840" width="10.5703125" style="29" customWidth="1"/>
    <col min="1841" max="1841" width="12.85546875" style="29" customWidth="1"/>
    <col min="1842" max="1842" width="10.85546875" style="29"/>
    <col min="1843" max="1843" width="21.28515625" style="29" customWidth="1"/>
    <col min="1844" max="1844" width="12.5703125" style="29" customWidth="1"/>
    <col min="1845" max="2075" width="10.85546875" style="29"/>
    <col min="2076" max="2077" width="6.5703125" style="29" customWidth="1"/>
    <col min="2078" max="2078" width="8.7109375" style="29" bestFit="1" customWidth="1"/>
    <col min="2079" max="2079" width="7.7109375" style="29" bestFit="1" customWidth="1"/>
    <col min="2080" max="2081" width="6.5703125" style="29" customWidth="1"/>
    <col min="2082" max="2082" width="8.85546875" style="29" bestFit="1" customWidth="1"/>
    <col min="2083" max="2084" width="0" style="29" hidden="1" customWidth="1"/>
    <col min="2085" max="2092" width="10.85546875" style="29"/>
    <col min="2093" max="2093" width="15.7109375" style="29" customWidth="1"/>
    <col min="2094" max="2094" width="10" style="29" bestFit="1" customWidth="1"/>
    <col min="2095" max="2096" width="10.5703125" style="29" customWidth="1"/>
    <col min="2097" max="2097" width="12.85546875" style="29" customWidth="1"/>
    <col min="2098" max="2098" width="10.85546875" style="29"/>
    <col min="2099" max="2099" width="21.28515625" style="29" customWidth="1"/>
    <col min="2100" max="2100" width="12.5703125" style="29" customWidth="1"/>
    <col min="2101" max="2331" width="10.85546875" style="29"/>
    <col min="2332" max="2333" width="6.5703125" style="29" customWidth="1"/>
    <col min="2334" max="2334" width="8.7109375" style="29" bestFit="1" customWidth="1"/>
    <col min="2335" max="2335" width="7.7109375" style="29" bestFit="1" customWidth="1"/>
    <col min="2336" max="2337" width="6.5703125" style="29" customWidth="1"/>
    <col min="2338" max="2338" width="8.85546875" style="29" bestFit="1" customWidth="1"/>
    <col min="2339" max="2340" width="0" style="29" hidden="1" customWidth="1"/>
    <col min="2341" max="2348" width="10.85546875" style="29"/>
    <col min="2349" max="2349" width="15.7109375" style="29" customWidth="1"/>
    <col min="2350" max="2350" width="10" style="29" bestFit="1" customWidth="1"/>
    <col min="2351" max="2352" width="10.5703125" style="29" customWidth="1"/>
    <col min="2353" max="2353" width="12.85546875" style="29" customWidth="1"/>
    <col min="2354" max="2354" width="10.85546875" style="29"/>
    <col min="2355" max="2355" width="21.28515625" style="29" customWidth="1"/>
    <col min="2356" max="2356" width="12.5703125" style="29" customWidth="1"/>
    <col min="2357" max="2587" width="10.85546875" style="29"/>
    <col min="2588" max="2589" width="6.5703125" style="29" customWidth="1"/>
    <col min="2590" max="2590" width="8.7109375" style="29" bestFit="1" customWidth="1"/>
    <col min="2591" max="2591" width="7.7109375" style="29" bestFit="1" customWidth="1"/>
    <col min="2592" max="2593" width="6.5703125" style="29" customWidth="1"/>
    <col min="2594" max="2594" width="8.85546875" style="29" bestFit="1" customWidth="1"/>
    <col min="2595" max="2596" width="0" style="29" hidden="1" customWidth="1"/>
    <col min="2597" max="2604" width="10.85546875" style="29"/>
    <col min="2605" max="2605" width="15.7109375" style="29" customWidth="1"/>
    <col min="2606" max="2606" width="10" style="29" bestFit="1" customWidth="1"/>
    <col min="2607" max="2608" width="10.5703125" style="29" customWidth="1"/>
    <col min="2609" max="2609" width="12.85546875" style="29" customWidth="1"/>
    <col min="2610" max="2610" width="10.85546875" style="29"/>
    <col min="2611" max="2611" width="21.28515625" style="29" customWidth="1"/>
    <col min="2612" max="2612" width="12.5703125" style="29" customWidth="1"/>
    <col min="2613" max="2843" width="10.85546875" style="29"/>
    <col min="2844" max="2845" width="6.5703125" style="29" customWidth="1"/>
    <col min="2846" max="2846" width="8.7109375" style="29" bestFit="1" customWidth="1"/>
    <col min="2847" max="2847" width="7.7109375" style="29" bestFit="1" customWidth="1"/>
    <col min="2848" max="2849" width="6.5703125" style="29" customWidth="1"/>
    <col min="2850" max="2850" width="8.85546875" style="29" bestFit="1" customWidth="1"/>
    <col min="2851" max="2852" width="0" style="29" hidden="1" customWidth="1"/>
    <col min="2853" max="2860" width="10.85546875" style="29"/>
    <col min="2861" max="2861" width="15.7109375" style="29" customWidth="1"/>
    <col min="2862" max="2862" width="10" style="29" bestFit="1" customWidth="1"/>
    <col min="2863" max="2864" width="10.5703125" style="29" customWidth="1"/>
    <col min="2865" max="2865" width="12.85546875" style="29" customWidth="1"/>
    <col min="2866" max="2866" width="10.85546875" style="29"/>
    <col min="2867" max="2867" width="21.28515625" style="29" customWidth="1"/>
    <col min="2868" max="2868" width="12.5703125" style="29" customWidth="1"/>
    <col min="2869" max="3099" width="10.85546875" style="29"/>
    <col min="3100" max="3101" width="6.5703125" style="29" customWidth="1"/>
    <col min="3102" max="3102" width="8.7109375" style="29" bestFit="1" customWidth="1"/>
    <col min="3103" max="3103" width="7.7109375" style="29" bestFit="1" customWidth="1"/>
    <col min="3104" max="3105" width="6.5703125" style="29" customWidth="1"/>
    <col min="3106" max="3106" width="8.85546875" style="29" bestFit="1" customWidth="1"/>
    <col min="3107" max="3108" width="0" style="29" hidden="1" customWidth="1"/>
    <col min="3109" max="3116" width="10.85546875" style="29"/>
    <col min="3117" max="3117" width="15.7109375" style="29" customWidth="1"/>
    <col min="3118" max="3118" width="10" style="29" bestFit="1" customWidth="1"/>
    <col min="3119" max="3120" width="10.5703125" style="29" customWidth="1"/>
    <col min="3121" max="3121" width="12.85546875" style="29" customWidth="1"/>
    <col min="3122" max="3122" width="10.85546875" style="29"/>
    <col min="3123" max="3123" width="21.28515625" style="29" customWidth="1"/>
    <col min="3124" max="3124" width="12.5703125" style="29" customWidth="1"/>
    <col min="3125" max="3355" width="10.85546875" style="29"/>
    <col min="3356" max="3357" width="6.5703125" style="29" customWidth="1"/>
    <col min="3358" max="3358" width="8.7109375" style="29" bestFit="1" customWidth="1"/>
    <col min="3359" max="3359" width="7.7109375" style="29" bestFit="1" customWidth="1"/>
    <col min="3360" max="3361" width="6.5703125" style="29" customWidth="1"/>
    <col min="3362" max="3362" width="8.85546875" style="29" bestFit="1" customWidth="1"/>
    <col min="3363" max="3364" width="0" style="29" hidden="1" customWidth="1"/>
    <col min="3365" max="3372" width="10.85546875" style="29"/>
    <col min="3373" max="3373" width="15.7109375" style="29" customWidth="1"/>
    <col min="3374" max="3374" width="10" style="29" bestFit="1" customWidth="1"/>
    <col min="3375" max="3376" width="10.5703125" style="29" customWidth="1"/>
    <col min="3377" max="3377" width="12.85546875" style="29" customWidth="1"/>
    <col min="3378" max="3378" width="10.85546875" style="29"/>
    <col min="3379" max="3379" width="21.28515625" style="29" customWidth="1"/>
    <col min="3380" max="3380" width="12.5703125" style="29" customWidth="1"/>
    <col min="3381" max="3611" width="10.85546875" style="29"/>
    <col min="3612" max="3613" width="6.5703125" style="29" customWidth="1"/>
    <col min="3614" max="3614" width="8.7109375" style="29" bestFit="1" customWidth="1"/>
    <col min="3615" max="3615" width="7.7109375" style="29" bestFit="1" customWidth="1"/>
    <col min="3616" max="3617" width="6.5703125" style="29" customWidth="1"/>
    <col min="3618" max="3618" width="8.85546875" style="29" bestFit="1" customWidth="1"/>
    <col min="3619" max="3620" width="0" style="29" hidden="1" customWidth="1"/>
    <col min="3621" max="3628" width="10.85546875" style="29"/>
    <col min="3629" max="3629" width="15.7109375" style="29" customWidth="1"/>
    <col min="3630" max="3630" width="10" style="29" bestFit="1" customWidth="1"/>
    <col min="3631" max="3632" width="10.5703125" style="29" customWidth="1"/>
    <col min="3633" max="3633" width="12.85546875" style="29" customWidth="1"/>
    <col min="3634" max="3634" width="10.85546875" style="29"/>
    <col min="3635" max="3635" width="21.28515625" style="29" customWidth="1"/>
    <col min="3636" max="3636" width="12.5703125" style="29" customWidth="1"/>
    <col min="3637" max="3867" width="10.85546875" style="29"/>
    <col min="3868" max="3869" width="6.5703125" style="29" customWidth="1"/>
    <col min="3870" max="3870" width="8.7109375" style="29" bestFit="1" customWidth="1"/>
    <col min="3871" max="3871" width="7.7109375" style="29" bestFit="1" customWidth="1"/>
    <col min="3872" max="3873" width="6.5703125" style="29" customWidth="1"/>
    <col min="3874" max="3874" width="8.85546875" style="29" bestFit="1" customWidth="1"/>
    <col min="3875" max="3876" width="0" style="29" hidden="1" customWidth="1"/>
    <col min="3877" max="3884" width="10.85546875" style="29"/>
    <col min="3885" max="3885" width="15.7109375" style="29" customWidth="1"/>
    <col min="3886" max="3886" width="10" style="29" bestFit="1" customWidth="1"/>
    <col min="3887" max="3888" width="10.5703125" style="29" customWidth="1"/>
    <col min="3889" max="3889" width="12.85546875" style="29" customWidth="1"/>
    <col min="3890" max="3890" width="10.85546875" style="29"/>
    <col min="3891" max="3891" width="21.28515625" style="29" customWidth="1"/>
    <col min="3892" max="3892" width="12.5703125" style="29" customWidth="1"/>
    <col min="3893" max="4123" width="10.85546875" style="29"/>
    <col min="4124" max="4125" width="6.5703125" style="29" customWidth="1"/>
    <col min="4126" max="4126" width="8.7109375" style="29" bestFit="1" customWidth="1"/>
    <col min="4127" max="4127" width="7.7109375" style="29" bestFit="1" customWidth="1"/>
    <col min="4128" max="4129" width="6.5703125" style="29" customWidth="1"/>
    <col min="4130" max="4130" width="8.85546875" style="29" bestFit="1" customWidth="1"/>
    <col min="4131" max="4132" width="0" style="29" hidden="1" customWidth="1"/>
    <col min="4133" max="4140" width="10.85546875" style="29"/>
    <col min="4141" max="4141" width="15.7109375" style="29" customWidth="1"/>
    <col min="4142" max="4142" width="10" style="29" bestFit="1" customWidth="1"/>
    <col min="4143" max="4144" width="10.5703125" style="29" customWidth="1"/>
    <col min="4145" max="4145" width="12.85546875" style="29" customWidth="1"/>
    <col min="4146" max="4146" width="10.85546875" style="29"/>
    <col min="4147" max="4147" width="21.28515625" style="29" customWidth="1"/>
    <col min="4148" max="4148" width="12.5703125" style="29" customWidth="1"/>
    <col min="4149" max="4379" width="10.85546875" style="29"/>
    <col min="4380" max="4381" width="6.5703125" style="29" customWidth="1"/>
    <col min="4382" max="4382" width="8.7109375" style="29" bestFit="1" customWidth="1"/>
    <col min="4383" max="4383" width="7.7109375" style="29" bestFit="1" customWidth="1"/>
    <col min="4384" max="4385" width="6.5703125" style="29" customWidth="1"/>
    <col min="4386" max="4386" width="8.85546875" style="29" bestFit="1" customWidth="1"/>
    <col min="4387" max="4388" width="0" style="29" hidden="1" customWidth="1"/>
    <col min="4389" max="4396" width="10.85546875" style="29"/>
    <col min="4397" max="4397" width="15.7109375" style="29" customWidth="1"/>
    <col min="4398" max="4398" width="10" style="29" bestFit="1" customWidth="1"/>
    <col min="4399" max="4400" width="10.5703125" style="29" customWidth="1"/>
    <col min="4401" max="4401" width="12.85546875" style="29" customWidth="1"/>
    <col min="4402" max="4402" width="10.85546875" style="29"/>
    <col min="4403" max="4403" width="21.28515625" style="29" customWidth="1"/>
    <col min="4404" max="4404" width="12.5703125" style="29" customWidth="1"/>
    <col min="4405" max="4635" width="10.85546875" style="29"/>
    <col min="4636" max="4637" width="6.5703125" style="29" customWidth="1"/>
    <col min="4638" max="4638" width="8.7109375" style="29" bestFit="1" customWidth="1"/>
    <col min="4639" max="4639" width="7.7109375" style="29" bestFit="1" customWidth="1"/>
    <col min="4640" max="4641" width="6.5703125" style="29" customWidth="1"/>
    <col min="4642" max="4642" width="8.85546875" style="29" bestFit="1" customWidth="1"/>
    <col min="4643" max="4644" width="0" style="29" hidden="1" customWidth="1"/>
    <col min="4645" max="4652" width="10.85546875" style="29"/>
    <col min="4653" max="4653" width="15.7109375" style="29" customWidth="1"/>
    <col min="4654" max="4654" width="10" style="29" bestFit="1" customWidth="1"/>
    <col min="4655" max="4656" width="10.5703125" style="29" customWidth="1"/>
    <col min="4657" max="4657" width="12.85546875" style="29" customWidth="1"/>
    <col min="4658" max="4658" width="10.85546875" style="29"/>
    <col min="4659" max="4659" width="21.28515625" style="29" customWidth="1"/>
    <col min="4660" max="4660" width="12.5703125" style="29" customWidth="1"/>
    <col min="4661" max="4891" width="10.85546875" style="29"/>
    <col min="4892" max="4893" width="6.5703125" style="29" customWidth="1"/>
    <col min="4894" max="4894" width="8.7109375" style="29" bestFit="1" customWidth="1"/>
    <col min="4895" max="4895" width="7.7109375" style="29" bestFit="1" customWidth="1"/>
    <col min="4896" max="4897" width="6.5703125" style="29" customWidth="1"/>
    <col min="4898" max="4898" width="8.85546875" style="29" bestFit="1" customWidth="1"/>
    <col min="4899" max="4900" width="0" style="29" hidden="1" customWidth="1"/>
    <col min="4901" max="4908" width="10.85546875" style="29"/>
    <col min="4909" max="4909" width="15.7109375" style="29" customWidth="1"/>
    <col min="4910" max="4910" width="10" style="29" bestFit="1" customWidth="1"/>
    <col min="4911" max="4912" width="10.5703125" style="29" customWidth="1"/>
    <col min="4913" max="4913" width="12.85546875" style="29" customWidth="1"/>
    <col min="4914" max="4914" width="10.85546875" style="29"/>
    <col min="4915" max="4915" width="21.28515625" style="29" customWidth="1"/>
    <col min="4916" max="4916" width="12.5703125" style="29" customWidth="1"/>
    <col min="4917" max="5147" width="10.85546875" style="29"/>
    <col min="5148" max="5149" width="6.5703125" style="29" customWidth="1"/>
    <col min="5150" max="5150" width="8.7109375" style="29" bestFit="1" customWidth="1"/>
    <col min="5151" max="5151" width="7.7109375" style="29" bestFit="1" customWidth="1"/>
    <col min="5152" max="5153" width="6.5703125" style="29" customWidth="1"/>
    <col min="5154" max="5154" width="8.85546875" style="29" bestFit="1" customWidth="1"/>
    <col min="5155" max="5156" width="0" style="29" hidden="1" customWidth="1"/>
    <col min="5157" max="5164" width="10.85546875" style="29"/>
    <col min="5165" max="5165" width="15.7109375" style="29" customWidth="1"/>
    <col min="5166" max="5166" width="10" style="29" bestFit="1" customWidth="1"/>
    <col min="5167" max="5168" width="10.5703125" style="29" customWidth="1"/>
    <col min="5169" max="5169" width="12.85546875" style="29" customWidth="1"/>
    <col min="5170" max="5170" width="10.85546875" style="29"/>
    <col min="5171" max="5171" width="21.28515625" style="29" customWidth="1"/>
    <col min="5172" max="5172" width="12.5703125" style="29" customWidth="1"/>
    <col min="5173" max="5403" width="10.85546875" style="29"/>
    <col min="5404" max="5405" width="6.5703125" style="29" customWidth="1"/>
    <col min="5406" max="5406" width="8.7109375" style="29" bestFit="1" customWidth="1"/>
    <col min="5407" max="5407" width="7.7109375" style="29" bestFit="1" customWidth="1"/>
    <col min="5408" max="5409" width="6.5703125" style="29" customWidth="1"/>
    <col min="5410" max="5410" width="8.85546875" style="29" bestFit="1" customWidth="1"/>
    <col min="5411" max="5412" width="0" style="29" hidden="1" customWidth="1"/>
    <col min="5413" max="5420" width="10.85546875" style="29"/>
    <col min="5421" max="5421" width="15.7109375" style="29" customWidth="1"/>
    <col min="5422" max="5422" width="10" style="29" bestFit="1" customWidth="1"/>
    <col min="5423" max="5424" width="10.5703125" style="29" customWidth="1"/>
    <col min="5425" max="5425" width="12.85546875" style="29" customWidth="1"/>
    <col min="5426" max="5426" width="10.85546875" style="29"/>
    <col min="5427" max="5427" width="21.28515625" style="29" customWidth="1"/>
    <col min="5428" max="5428" width="12.5703125" style="29" customWidth="1"/>
    <col min="5429" max="5659" width="10.85546875" style="29"/>
    <col min="5660" max="5661" width="6.5703125" style="29" customWidth="1"/>
    <col min="5662" max="5662" width="8.7109375" style="29" bestFit="1" customWidth="1"/>
    <col min="5663" max="5663" width="7.7109375" style="29" bestFit="1" customWidth="1"/>
    <col min="5664" max="5665" width="6.5703125" style="29" customWidth="1"/>
    <col min="5666" max="5666" width="8.85546875" style="29" bestFit="1" customWidth="1"/>
    <col min="5667" max="5668" width="0" style="29" hidden="1" customWidth="1"/>
    <col min="5669" max="5676" width="10.85546875" style="29"/>
    <col min="5677" max="5677" width="15.7109375" style="29" customWidth="1"/>
    <col min="5678" max="5678" width="10" style="29" bestFit="1" customWidth="1"/>
    <col min="5679" max="5680" width="10.5703125" style="29" customWidth="1"/>
    <col min="5681" max="5681" width="12.85546875" style="29" customWidth="1"/>
    <col min="5682" max="5682" width="10.85546875" style="29"/>
    <col min="5683" max="5683" width="21.28515625" style="29" customWidth="1"/>
    <col min="5684" max="5684" width="12.5703125" style="29" customWidth="1"/>
    <col min="5685" max="5915" width="10.85546875" style="29"/>
    <col min="5916" max="5917" width="6.5703125" style="29" customWidth="1"/>
    <col min="5918" max="5918" width="8.7109375" style="29" bestFit="1" customWidth="1"/>
    <col min="5919" max="5919" width="7.7109375" style="29" bestFit="1" customWidth="1"/>
    <col min="5920" max="5921" width="6.5703125" style="29" customWidth="1"/>
    <col min="5922" max="5922" width="8.85546875" style="29" bestFit="1" customWidth="1"/>
    <col min="5923" max="5924" width="0" style="29" hidden="1" customWidth="1"/>
    <col min="5925" max="5932" width="10.85546875" style="29"/>
    <col min="5933" max="5933" width="15.7109375" style="29" customWidth="1"/>
    <col min="5934" max="5934" width="10" style="29" bestFit="1" customWidth="1"/>
    <col min="5935" max="5936" width="10.5703125" style="29" customWidth="1"/>
    <col min="5937" max="5937" width="12.85546875" style="29" customWidth="1"/>
    <col min="5938" max="5938" width="10.85546875" style="29"/>
    <col min="5939" max="5939" width="21.28515625" style="29" customWidth="1"/>
    <col min="5940" max="5940" width="12.5703125" style="29" customWidth="1"/>
    <col min="5941" max="6171" width="10.85546875" style="29"/>
    <col min="6172" max="6173" width="6.5703125" style="29" customWidth="1"/>
    <col min="6174" max="6174" width="8.7109375" style="29" bestFit="1" customWidth="1"/>
    <col min="6175" max="6175" width="7.7109375" style="29" bestFit="1" customWidth="1"/>
    <col min="6176" max="6177" width="6.5703125" style="29" customWidth="1"/>
    <col min="6178" max="6178" width="8.85546875" style="29" bestFit="1" customWidth="1"/>
    <col min="6179" max="6180" width="0" style="29" hidden="1" customWidth="1"/>
    <col min="6181" max="6188" width="10.85546875" style="29"/>
    <col min="6189" max="6189" width="15.7109375" style="29" customWidth="1"/>
    <col min="6190" max="6190" width="10" style="29" bestFit="1" customWidth="1"/>
    <col min="6191" max="6192" width="10.5703125" style="29" customWidth="1"/>
    <col min="6193" max="6193" width="12.85546875" style="29" customWidth="1"/>
    <col min="6194" max="6194" width="10.85546875" style="29"/>
    <col min="6195" max="6195" width="21.28515625" style="29" customWidth="1"/>
    <col min="6196" max="6196" width="12.5703125" style="29" customWidth="1"/>
    <col min="6197" max="6427" width="10.85546875" style="29"/>
    <col min="6428" max="6429" width="6.5703125" style="29" customWidth="1"/>
    <col min="6430" max="6430" width="8.7109375" style="29" bestFit="1" customWidth="1"/>
    <col min="6431" max="6431" width="7.7109375" style="29" bestFit="1" customWidth="1"/>
    <col min="6432" max="6433" width="6.5703125" style="29" customWidth="1"/>
    <col min="6434" max="6434" width="8.85546875" style="29" bestFit="1" customWidth="1"/>
    <col min="6435" max="6436" width="0" style="29" hidden="1" customWidth="1"/>
    <col min="6437" max="6444" width="10.85546875" style="29"/>
    <col min="6445" max="6445" width="15.7109375" style="29" customWidth="1"/>
    <col min="6446" max="6446" width="10" style="29" bestFit="1" customWidth="1"/>
    <col min="6447" max="6448" width="10.5703125" style="29" customWidth="1"/>
    <col min="6449" max="6449" width="12.85546875" style="29" customWidth="1"/>
    <col min="6450" max="6450" width="10.85546875" style="29"/>
    <col min="6451" max="6451" width="21.28515625" style="29" customWidth="1"/>
    <col min="6452" max="6452" width="12.5703125" style="29" customWidth="1"/>
    <col min="6453" max="6683" width="10.85546875" style="29"/>
    <col min="6684" max="6685" width="6.5703125" style="29" customWidth="1"/>
    <col min="6686" max="6686" width="8.7109375" style="29" bestFit="1" customWidth="1"/>
    <col min="6687" max="6687" width="7.7109375" style="29" bestFit="1" customWidth="1"/>
    <col min="6688" max="6689" width="6.5703125" style="29" customWidth="1"/>
    <col min="6690" max="6690" width="8.85546875" style="29" bestFit="1" customWidth="1"/>
    <col min="6691" max="6692" width="0" style="29" hidden="1" customWidth="1"/>
    <col min="6693" max="6700" width="10.85546875" style="29"/>
    <col min="6701" max="6701" width="15.7109375" style="29" customWidth="1"/>
    <col min="6702" max="6702" width="10" style="29" bestFit="1" customWidth="1"/>
    <col min="6703" max="6704" width="10.5703125" style="29" customWidth="1"/>
    <col min="6705" max="6705" width="12.85546875" style="29" customWidth="1"/>
    <col min="6706" max="6706" width="10.85546875" style="29"/>
    <col min="6707" max="6707" width="21.28515625" style="29" customWidth="1"/>
    <col min="6708" max="6708" width="12.5703125" style="29" customWidth="1"/>
    <col min="6709" max="6939" width="10.85546875" style="29"/>
    <col min="6940" max="6941" width="6.5703125" style="29" customWidth="1"/>
    <col min="6942" max="6942" width="8.7109375" style="29" bestFit="1" customWidth="1"/>
    <col min="6943" max="6943" width="7.7109375" style="29" bestFit="1" customWidth="1"/>
    <col min="6944" max="6945" width="6.5703125" style="29" customWidth="1"/>
    <col min="6946" max="6946" width="8.85546875" style="29" bestFit="1" customWidth="1"/>
    <col min="6947" max="6948" width="0" style="29" hidden="1" customWidth="1"/>
    <col min="6949" max="6956" width="10.85546875" style="29"/>
    <col min="6957" max="6957" width="15.7109375" style="29" customWidth="1"/>
    <col min="6958" max="6958" width="10" style="29" bestFit="1" customWidth="1"/>
    <col min="6959" max="6960" width="10.5703125" style="29" customWidth="1"/>
    <col min="6961" max="6961" width="12.85546875" style="29" customWidth="1"/>
    <col min="6962" max="6962" width="10.85546875" style="29"/>
    <col min="6963" max="6963" width="21.28515625" style="29" customWidth="1"/>
    <col min="6964" max="6964" width="12.5703125" style="29" customWidth="1"/>
    <col min="6965" max="7195" width="10.85546875" style="29"/>
    <col min="7196" max="7197" width="6.5703125" style="29" customWidth="1"/>
    <col min="7198" max="7198" width="8.7109375" style="29" bestFit="1" customWidth="1"/>
    <col min="7199" max="7199" width="7.7109375" style="29" bestFit="1" customWidth="1"/>
    <col min="7200" max="7201" width="6.5703125" style="29" customWidth="1"/>
    <col min="7202" max="7202" width="8.85546875" style="29" bestFit="1" customWidth="1"/>
    <col min="7203" max="7204" width="0" style="29" hidden="1" customWidth="1"/>
    <col min="7205" max="7212" width="10.85546875" style="29"/>
    <col min="7213" max="7213" width="15.7109375" style="29" customWidth="1"/>
    <col min="7214" max="7214" width="10" style="29" bestFit="1" customWidth="1"/>
    <col min="7215" max="7216" width="10.5703125" style="29" customWidth="1"/>
    <col min="7217" max="7217" width="12.85546875" style="29" customWidth="1"/>
    <col min="7218" max="7218" width="10.85546875" style="29"/>
    <col min="7219" max="7219" width="21.28515625" style="29" customWidth="1"/>
    <col min="7220" max="7220" width="12.5703125" style="29" customWidth="1"/>
    <col min="7221" max="7451" width="10.85546875" style="29"/>
    <col min="7452" max="7453" width="6.5703125" style="29" customWidth="1"/>
    <col min="7454" max="7454" width="8.7109375" style="29" bestFit="1" customWidth="1"/>
    <col min="7455" max="7455" width="7.7109375" style="29" bestFit="1" customWidth="1"/>
    <col min="7456" max="7457" width="6.5703125" style="29" customWidth="1"/>
    <col min="7458" max="7458" width="8.85546875" style="29" bestFit="1" customWidth="1"/>
    <col min="7459" max="7460" width="0" style="29" hidden="1" customWidth="1"/>
    <col min="7461" max="7468" width="10.85546875" style="29"/>
    <col min="7469" max="7469" width="15.7109375" style="29" customWidth="1"/>
    <col min="7470" max="7470" width="10" style="29" bestFit="1" customWidth="1"/>
    <col min="7471" max="7472" width="10.5703125" style="29" customWidth="1"/>
    <col min="7473" max="7473" width="12.85546875" style="29" customWidth="1"/>
    <col min="7474" max="7474" width="10.85546875" style="29"/>
    <col min="7475" max="7475" width="21.28515625" style="29" customWidth="1"/>
    <col min="7476" max="7476" width="12.5703125" style="29" customWidth="1"/>
    <col min="7477" max="7707" width="10.85546875" style="29"/>
    <col min="7708" max="7709" width="6.5703125" style="29" customWidth="1"/>
    <col min="7710" max="7710" width="8.7109375" style="29" bestFit="1" customWidth="1"/>
    <col min="7711" max="7711" width="7.7109375" style="29" bestFit="1" customWidth="1"/>
    <col min="7712" max="7713" width="6.5703125" style="29" customWidth="1"/>
    <col min="7714" max="7714" width="8.85546875" style="29" bestFit="1" customWidth="1"/>
    <col min="7715" max="7716" width="0" style="29" hidden="1" customWidth="1"/>
    <col min="7717" max="7724" width="10.85546875" style="29"/>
    <col min="7725" max="7725" width="15.7109375" style="29" customWidth="1"/>
    <col min="7726" max="7726" width="10" style="29" bestFit="1" customWidth="1"/>
    <col min="7727" max="7728" width="10.5703125" style="29" customWidth="1"/>
    <col min="7729" max="7729" width="12.85546875" style="29" customWidth="1"/>
    <col min="7730" max="7730" width="10.85546875" style="29"/>
    <col min="7731" max="7731" width="21.28515625" style="29" customWidth="1"/>
    <col min="7732" max="7732" width="12.5703125" style="29" customWidth="1"/>
    <col min="7733" max="7963" width="10.85546875" style="29"/>
    <col min="7964" max="7965" width="6.5703125" style="29" customWidth="1"/>
    <col min="7966" max="7966" width="8.7109375" style="29" bestFit="1" customWidth="1"/>
    <col min="7967" max="7967" width="7.7109375" style="29" bestFit="1" customWidth="1"/>
    <col min="7968" max="7969" width="6.5703125" style="29" customWidth="1"/>
    <col min="7970" max="7970" width="8.85546875" style="29" bestFit="1" customWidth="1"/>
    <col min="7971" max="7972" width="0" style="29" hidden="1" customWidth="1"/>
    <col min="7973" max="7980" width="10.85546875" style="29"/>
    <col min="7981" max="7981" width="15.7109375" style="29" customWidth="1"/>
    <col min="7982" max="7982" width="10" style="29" bestFit="1" customWidth="1"/>
    <col min="7983" max="7984" width="10.5703125" style="29" customWidth="1"/>
    <col min="7985" max="7985" width="12.85546875" style="29" customWidth="1"/>
    <col min="7986" max="7986" width="10.85546875" style="29"/>
    <col min="7987" max="7987" width="21.28515625" style="29" customWidth="1"/>
    <col min="7988" max="7988" width="12.5703125" style="29" customWidth="1"/>
    <col min="7989" max="8219" width="10.85546875" style="29"/>
    <col min="8220" max="8221" width="6.5703125" style="29" customWidth="1"/>
    <col min="8222" max="8222" width="8.7109375" style="29" bestFit="1" customWidth="1"/>
    <col min="8223" max="8223" width="7.7109375" style="29" bestFit="1" customWidth="1"/>
    <col min="8224" max="8225" width="6.5703125" style="29" customWidth="1"/>
    <col min="8226" max="8226" width="8.85546875" style="29" bestFit="1" customWidth="1"/>
    <col min="8227" max="8228" width="0" style="29" hidden="1" customWidth="1"/>
    <col min="8229" max="8236" width="10.85546875" style="29"/>
    <col min="8237" max="8237" width="15.7109375" style="29" customWidth="1"/>
    <col min="8238" max="8238" width="10" style="29" bestFit="1" customWidth="1"/>
    <col min="8239" max="8240" width="10.5703125" style="29" customWidth="1"/>
    <col min="8241" max="8241" width="12.85546875" style="29" customWidth="1"/>
    <col min="8242" max="8242" width="10.85546875" style="29"/>
    <col min="8243" max="8243" width="21.28515625" style="29" customWidth="1"/>
    <col min="8244" max="8244" width="12.5703125" style="29" customWidth="1"/>
    <col min="8245" max="8475" width="10.85546875" style="29"/>
    <col min="8476" max="8477" width="6.5703125" style="29" customWidth="1"/>
    <col min="8478" max="8478" width="8.7109375" style="29" bestFit="1" customWidth="1"/>
    <col min="8479" max="8479" width="7.7109375" style="29" bestFit="1" customWidth="1"/>
    <col min="8480" max="8481" width="6.5703125" style="29" customWidth="1"/>
    <col min="8482" max="8482" width="8.85546875" style="29" bestFit="1" customWidth="1"/>
    <col min="8483" max="8484" width="0" style="29" hidden="1" customWidth="1"/>
    <col min="8485" max="8492" width="10.85546875" style="29"/>
    <col min="8493" max="8493" width="15.7109375" style="29" customWidth="1"/>
    <col min="8494" max="8494" width="10" style="29" bestFit="1" customWidth="1"/>
    <col min="8495" max="8496" width="10.5703125" style="29" customWidth="1"/>
    <col min="8497" max="8497" width="12.85546875" style="29" customWidth="1"/>
    <col min="8498" max="8498" width="10.85546875" style="29"/>
    <col min="8499" max="8499" width="21.28515625" style="29" customWidth="1"/>
    <col min="8500" max="8500" width="12.5703125" style="29" customWidth="1"/>
    <col min="8501" max="8731" width="10.85546875" style="29"/>
    <col min="8732" max="8733" width="6.5703125" style="29" customWidth="1"/>
    <col min="8734" max="8734" width="8.7109375" style="29" bestFit="1" customWidth="1"/>
    <col min="8735" max="8735" width="7.7109375" style="29" bestFit="1" customWidth="1"/>
    <col min="8736" max="8737" width="6.5703125" style="29" customWidth="1"/>
    <col min="8738" max="8738" width="8.85546875" style="29" bestFit="1" customWidth="1"/>
    <col min="8739" max="8740" width="0" style="29" hidden="1" customWidth="1"/>
    <col min="8741" max="8748" width="10.85546875" style="29"/>
    <col min="8749" max="8749" width="15.7109375" style="29" customWidth="1"/>
    <col min="8750" max="8750" width="10" style="29" bestFit="1" customWidth="1"/>
    <col min="8751" max="8752" width="10.5703125" style="29" customWidth="1"/>
    <col min="8753" max="8753" width="12.85546875" style="29" customWidth="1"/>
    <col min="8754" max="8754" width="10.85546875" style="29"/>
    <col min="8755" max="8755" width="21.28515625" style="29" customWidth="1"/>
    <col min="8756" max="8756" width="12.5703125" style="29" customWidth="1"/>
    <col min="8757" max="8987" width="10.85546875" style="29"/>
    <col min="8988" max="8989" width="6.5703125" style="29" customWidth="1"/>
    <col min="8990" max="8990" width="8.7109375" style="29" bestFit="1" customWidth="1"/>
    <col min="8991" max="8991" width="7.7109375" style="29" bestFit="1" customWidth="1"/>
    <col min="8992" max="8993" width="6.5703125" style="29" customWidth="1"/>
    <col min="8994" max="8994" width="8.85546875" style="29" bestFit="1" customWidth="1"/>
    <col min="8995" max="8996" width="0" style="29" hidden="1" customWidth="1"/>
    <col min="8997" max="9004" width="10.85546875" style="29"/>
    <col min="9005" max="9005" width="15.7109375" style="29" customWidth="1"/>
    <col min="9006" max="9006" width="10" style="29" bestFit="1" customWidth="1"/>
    <col min="9007" max="9008" width="10.5703125" style="29" customWidth="1"/>
    <col min="9009" max="9009" width="12.85546875" style="29" customWidth="1"/>
    <col min="9010" max="9010" width="10.85546875" style="29"/>
    <col min="9011" max="9011" width="21.28515625" style="29" customWidth="1"/>
    <col min="9012" max="9012" width="12.5703125" style="29" customWidth="1"/>
    <col min="9013" max="9243" width="10.85546875" style="29"/>
    <col min="9244" max="9245" width="6.5703125" style="29" customWidth="1"/>
    <col min="9246" max="9246" width="8.7109375" style="29" bestFit="1" customWidth="1"/>
    <col min="9247" max="9247" width="7.7109375" style="29" bestFit="1" customWidth="1"/>
    <col min="9248" max="9249" width="6.5703125" style="29" customWidth="1"/>
    <col min="9250" max="9250" width="8.85546875" style="29" bestFit="1" customWidth="1"/>
    <col min="9251" max="9252" width="0" style="29" hidden="1" customWidth="1"/>
    <col min="9253" max="9260" width="10.85546875" style="29"/>
    <col min="9261" max="9261" width="15.7109375" style="29" customWidth="1"/>
    <col min="9262" max="9262" width="10" style="29" bestFit="1" customWidth="1"/>
    <col min="9263" max="9264" width="10.5703125" style="29" customWidth="1"/>
    <col min="9265" max="9265" width="12.85546875" style="29" customWidth="1"/>
    <col min="9266" max="9266" width="10.85546875" style="29"/>
    <col min="9267" max="9267" width="21.28515625" style="29" customWidth="1"/>
    <col min="9268" max="9268" width="12.5703125" style="29" customWidth="1"/>
    <col min="9269" max="9499" width="10.85546875" style="29"/>
    <col min="9500" max="9501" width="6.5703125" style="29" customWidth="1"/>
    <col min="9502" max="9502" width="8.7109375" style="29" bestFit="1" customWidth="1"/>
    <col min="9503" max="9503" width="7.7109375" style="29" bestFit="1" customWidth="1"/>
    <col min="9504" max="9505" width="6.5703125" style="29" customWidth="1"/>
    <col min="9506" max="9506" width="8.85546875" style="29" bestFit="1" customWidth="1"/>
    <col min="9507" max="9508" width="0" style="29" hidden="1" customWidth="1"/>
    <col min="9509" max="9516" width="10.85546875" style="29"/>
    <col min="9517" max="9517" width="15.7109375" style="29" customWidth="1"/>
    <col min="9518" max="9518" width="10" style="29" bestFit="1" customWidth="1"/>
    <col min="9519" max="9520" width="10.5703125" style="29" customWidth="1"/>
    <col min="9521" max="9521" width="12.85546875" style="29" customWidth="1"/>
    <col min="9522" max="9522" width="10.85546875" style="29"/>
    <col min="9523" max="9523" width="21.28515625" style="29" customWidth="1"/>
    <col min="9524" max="9524" width="12.5703125" style="29" customWidth="1"/>
    <col min="9525" max="9755" width="10.85546875" style="29"/>
    <col min="9756" max="9757" width="6.5703125" style="29" customWidth="1"/>
    <col min="9758" max="9758" width="8.7109375" style="29" bestFit="1" customWidth="1"/>
    <col min="9759" max="9759" width="7.7109375" style="29" bestFit="1" customWidth="1"/>
    <col min="9760" max="9761" width="6.5703125" style="29" customWidth="1"/>
    <col min="9762" max="9762" width="8.85546875" style="29" bestFit="1" customWidth="1"/>
    <col min="9763" max="9764" width="0" style="29" hidden="1" customWidth="1"/>
    <col min="9765" max="9772" width="10.85546875" style="29"/>
    <col min="9773" max="9773" width="15.7109375" style="29" customWidth="1"/>
    <col min="9774" max="9774" width="10" style="29" bestFit="1" customWidth="1"/>
    <col min="9775" max="9776" width="10.5703125" style="29" customWidth="1"/>
    <col min="9777" max="9777" width="12.85546875" style="29" customWidth="1"/>
    <col min="9778" max="9778" width="10.85546875" style="29"/>
    <col min="9779" max="9779" width="21.28515625" style="29" customWidth="1"/>
    <col min="9780" max="9780" width="12.5703125" style="29" customWidth="1"/>
    <col min="9781" max="10011" width="10.85546875" style="29"/>
    <col min="10012" max="10013" width="6.5703125" style="29" customWidth="1"/>
    <col min="10014" max="10014" width="8.7109375" style="29" bestFit="1" customWidth="1"/>
    <col min="10015" max="10015" width="7.7109375" style="29" bestFit="1" customWidth="1"/>
    <col min="10016" max="10017" width="6.5703125" style="29" customWidth="1"/>
    <col min="10018" max="10018" width="8.85546875" style="29" bestFit="1" customWidth="1"/>
    <col min="10019" max="10020" width="0" style="29" hidden="1" customWidth="1"/>
    <col min="10021" max="10028" width="10.85546875" style="29"/>
    <col min="10029" max="10029" width="15.7109375" style="29" customWidth="1"/>
    <col min="10030" max="10030" width="10" style="29" bestFit="1" customWidth="1"/>
    <col min="10031" max="10032" width="10.5703125" style="29" customWidth="1"/>
    <col min="10033" max="10033" width="12.85546875" style="29" customWidth="1"/>
    <col min="10034" max="10034" width="10.85546875" style="29"/>
    <col min="10035" max="10035" width="21.28515625" style="29" customWidth="1"/>
    <col min="10036" max="10036" width="12.5703125" style="29" customWidth="1"/>
    <col min="10037" max="10267" width="10.85546875" style="29"/>
    <col min="10268" max="10269" width="6.5703125" style="29" customWidth="1"/>
    <col min="10270" max="10270" width="8.7109375" style="29" bestFit="1" customWidth="1"/>
    <col min="10271" max="10271" width="7.7109375" style="29" bestFit="1" customWidth="1"/>
    <col min="10272" max="10273" width="6.5703125" style="29" customWidth="1"/>
    <col min="10274" max="10274" width="8.85546875" style="29" bestFit="1" customWidth="1"/>
    <col min="10275" max="10276" width="0" style="29" hidden="1" customWidth="1"/>
    <col min="10277" max="10284" width="10.85546875" style="29"/>
    <col min="10285" max="10285" width="15.7109375" style="29" customWidth="1"/>
    <col min="10286" max="10286" width="10" style="29" bestFit="1" customWidth="1"/>
    <col min="10287" max="10288" width="10.5703125" style="29" customWidth="1"/>
    <col min="10289" max="10289" width="12.85546875" style="29" customWidth="1"/>
    <col min="10290" max="10290" width="10.85546875" style="29"/>
    <col min="10291" max="10291" width="21.28515625" style="29" customWidth="1"/>
    <col min="10292" max="10292" width="12.5703125" style="29" customWidth="1"/>
    <col min="10293" max="10523" width="10.85546875" style="29"/>
    <col min="10524" max="10525" width="6.5703125" style="29" customWidth="1"/>
    <col min="10526" max="10526" width="8.7109375" style="29" bestFit="1" customWidth="1"/>
    <col min="10527" max="10527" width="7.7109375" style="29" bestFit="1" customWidth="1"/>
    <col min="10528" max="10529" width="6.5703125" style="29" customWidth="1"/>
    <col min="10530" max="10530" width="8.85546875" style="29" bestFit="1" customWidth="1"/>
    <col min="10531" max="10532" width="0" style="29" hidden="1" customWidth="1"/>
    <col min="10533" max="10540" width="10.85546875" style="29"/>
    <col min="10541" max="10541" width="15.7109375" style="29" customWidth="1"/>
    <col min="10542" max="10542" width="10" style="29" bestFit="1" customWidth="1"/>
    <col min="10543" max="10544" width="10.5703125" style="29" customWidth="1"/>
    <col min="10545" max="10545" width="12.85546875" style="29" customWidth="1"/>
    <col min="10546" max="10546" width="10.85546875" style="29"/>
    <col min="10547" max="10547" width="21.28515625" style="29" customWidth="1"/>
    <col min="10548" max="10548" width="12.5703125" style="29" customWidth="1"/>
    <col min="10549" max="10779" width="10.85546875" style="29"/>
    <col min="10780" max="10781" width="6.5703125" style="29" customWidth="1"/>
    <col min="10782" max="10782" width="8.7109375" style="29" bestFit="1" customWidth="1"/>
    <col min="10783" max="10783" width="7.7109375" style="29" bestFit="1" customWidth="1"/>
    <col min="10784" max="10785" width="6.5703125" style="29" customWidth="1"/>
    <col min="10786" max="10786" width="8.85546875" style="29" bestFit="1" customWidth="1"/>
    <col min="10787" max="10788" width="0" style="29" hidden="1" customWidth="1"/>
    <col min="10789" max="10796" width="10.85546875" style="29"/>
    <col min="10797" max="10797" width="15.7109375" style="29" customWidth="1"/>
    <col min="10798" max="10798" width="10" style="29" bestFit="1" customWidth="1"/>
    <col min="10799" max="10800" width="10.5703125" style="29" customWidth="1"/>
    <col min="10801" max="10801" width="12.85546875" style="29" customWidth="1"/>
    <col min="10802" max="10802" width="10.85546875" style="29"/>
    <col min="10803" max="10803" width="21.28515625" style="29" customWidth="1"/>
    <col min="10804" max="10804" width="12.5703125" style="29" customWidth="1"/>
    <col min="10805" max="11035" width="10.85546875" style="29"/>
    <col min="11036" max="11037" width="6.5703125" style="29" customWidth="1"/>
    <col min="11038" max="11038" width="8.7109375" style="29" bestFit="1" customWidth="1"/>
    <col min="11039" max="11039" width="7.7109375" style="29" bestFit="1" customWidth="1"/>
    <col min="11040" max="11041" width="6.5703125" style="29" customWidth="1"/>
    <col min="11042" max="11042" width="8.85546875" style="29" bestFit="1" customWidth="1"/>
    <col min="11043" max="11044" width="0" style="29" hidden="1" customWidth="1"/>
    <col min="11045" max="11052" width="10.85546875" style="29"/>
    <col min="11053" max="11053" width="15.7109375" style="29" customWidth="1"/>
    <col min="11054" max="11054" width="10" style="29" bestFit="1" customWidth="1"/>
    <col min="11055" max="11056" width="10.5703125" style="29" customWidth="1"/>
    <col min="11057" max="11057" width="12.85546875" style="29" customWidth="1"/>
    <col min="11058" max="11058" width="10.85546875" style="29"/>
    <col min="11059" max="11059" width="21.28515625" style="29" customWidth="1"/>
    <col min="11060" max="11060" width="12.5703125" style="29" customWidth="1"/>
    <col min="11061" max="11291" width="10.85546875" style="29"/>
    <col min="11292" max="11293" width="6.5703125" style="29" customWidth="1"/>
    <col min="11294" max="11294" width="8.7109375" style="29" bestFit="1" customWidth="1"/>
    <col min="11295" max="11295" width="7.7109375" style="29" bestFit="1" customWidth="1"/>
    <col min="11296" max="11297" width="6.5703125" style="29" customWidth="1"/>
    <col min="11298" max="11298" width="8.85546875" style="29" bestFit="1" customWidth="1"/>
    <col min="11299" max="11300" width="0" style="29" hidden="1" customWidth="1"/>
    <col min="11301" max="11308" width="10.85546875" style="29"/>
    <col min="11309" max="11309" width="15.7109375" style="29" customWidth="1"/>
    <col min="11310" max="11310" width="10" style="29" bestFit="1" customWidth="1"/>
    <col min="11311" max="11312" width="10.5703125" style="29" customWidth="1"/>
    <col min="11313" max="11313" width="12.85546875" style="29" customWidth="1"/>
    <col min="11314" max="11314" width="10.85546875" style="29"/>
    <col min="11315" max="11315" width="21.28515625" style="29" customWidth="1"/>
    <col min="11316" max="11316" width="12.5703125" style="29" customWidth="1"/>
    <col min="11317" max="11547" width="10.85546875" style="29"/>
    <col min="11548" max="11549" width="6.5703125" style="29" customWidth="1"/>
    <col min="11550" max="11550" width="8.7109375" style="29" bestFit="1" customWidth="1"/>
    <col min="11551" max="11551" width="7.7109375" style="29" bestFit="1" customWidth="1"/>
    <col min="11552" max="11553" width="6.5703125" style="29" customWidth="1"/>
    <col min="11554" max="11554" width="8.85546875" style="29" bestFit="1" customWidth="1"/>
    <col min="11555" max="11556" width="0" style="29" hidden="1" customWidth="1"/>
    <col min="11557" max="11564" width="10.85546875" style="29"/>
    <col min="11565" max="11565" width="15.7109375" style="29" customWidth="1"/>
    <col min="11566" max="11566" width="10" style="29" bestFit="1" customWidth="1"/>
    <col min="11567" max="11568" width="10.5703125" style="29" customWidth="1"/>
    <col min="11569" max="11569" width="12.85546875" style="29" customWidth="1"/>
    <col min="11570" max="11570" width="10.85546875" style="29"/>
    <col min="11571" max="11571" width="21.28515625" style="29" customWidth="1"/>
    <col min="11572" max="11572" width="12.5703125" style="29" customWidth="1"/>
    <col min="11573" max="11803" width="10.85546875" style="29"/>
    <col min="11804" max="11805" width="6.5703125" style="29" customWidth="1"/>
    <col min="11806" max="11806" width="8.7109375" style="29" bestFit="1" customWidth="1"/>
    <col min="11807" max="11807" width="7.7109375" style="29" bestFit="1" customWidth="1"/>
    <col min="11808" max="11809" width="6.5703125" style="29" customWidth="1"/>
    <col min="11810" max="11810" width="8.85546875" style="29" bestFit="1" customWidth="1"/>
    <col min="11811" max="11812" width="0" style="29" hidden="1" customWidth="1"/>
    <col min="11813" max="11820" width="10.85546875" style="29"/>
    <col min="11821" max="11821" width="15.7109375" style="29" customWidth="1"/>
    <col min="11822" max="11822" width="10" style="29" bestFit="1" customWidth="1"/>
    <col min="11823" max="11824" width="10.5703125" style="29" customWidth="1"/>
    <col min="11825" max="11825" width="12.85546875" style="29" customWidth="1"/>
    <col min="11826" max="11826" width="10.85546875" style="29"/>
    <col min="11827" max="11827" width="21.28515625" style="29" customWidth="1"/>
    <col min="11828" max="11828" width="12.5703125" style="29" customWidth="1"/>
    <col min="11829" max="12059" width="10.85546875" style="29"/>
    <col min="12060" max="12061" width="6.5703125" style="29" customWidth="1"/>
    <col min="12062" max="12062" width="8.7109375" style="29" bestFit="1" customWidth="1"/>
    <col min="12063" max="12063" width="7.7109375" style="29" bestFit="1" customWidth="1"/>
    <col min="12064" max="12065" width="6.5703125" style="29" customWidth="1"/>
    <col min="12066" max="12066" width="8.85546875" style="29" bestFit="1" customWidth="1"/>
    <col min="12067" max="12068" width="0" style="29" hidden="1" customWidth="1"/>
    <col min="12069" max="12076" width="10.85546875" style="29"/>
    <col min="12077" max="12077" width="15.7109375" style="29" customWidth="1"/>
    <col min="12078" max="12078" width="10" style="29" bestFit="1" customWidth="1"/>
    <col min="12079" max="12080" width="10.5703125" style="29" customWidth="1"/>
    <col min="12081" max="12081" width="12.85546875" style="29" customWidth="1"/>
    <col min="12082" max="12082" width="10.85546875" style="29"/>
    <col min="12083" max="12083" width="21.28515625" style="29" customWidth="1"/>
    <col min="12084" max="12084" width="12.5703125" style="29" customWidth="1"/>
    <col min="12085" max="12315" width="10.85546875" style="29"/>
    <col min="12316" max="12317" width="6.5703125" style="29" customWidth="1"/>
    <col min="12318" max="12318" width="8.7109375" style="29" bestFit="1" customWidth="1"/>
    <col min="12319" max="12319" width="7.7109375" style="29" bestFit="1" customWidth="1"/>
    <col min="12320" max="12321" width="6.5703125" style="29" customWidth="1"/>
    <col min="12322" max="12322" width="8.85546875" style="29" bestFit="1" customWidth="1"/>
    <col min="12323" max="12324" width="0" style="29" hidden="1" customWidth="1"/>
    <col min="12325" max="12332" width="10.85546875" style="29"/>
    <col min="12333" max="12333" width="15.7109375" style="29" customWidth="1"/>
    <col min="12334" max="12334" width="10" style="29" bestFit="1" customWidth="1"/>
    <col min="12335" max="12336" width="10.5703125" style="29" customWidth="1"/>
    <col min="12337" max="12337" width="12.85546875" style="29" customWidth="1"/>
    <col min="12338" max="12338" width="10.85546875" style="29"/>
    <col min="12339" max="12339" width="21.28515625" style="29" customWidth="1"/>
    <col min="12340" max="12340" width="12.5703125" style="29" customWidth="1"/>
    <col min="12341" max="12571" width="10.85546875" style="29"/>
    <col min="12572" max="12573" width="6.5703125" style="29" customWidth="1"/>
    <col min="12574" max="12574" width="8.7109375" style="29" bestFit="1" customWidth="1"/>
    <col min="12575" max="12575" width="7.7109375" style="29" bestFit="1" customWidth="1"/>
    <col min="12576" max="12577" width="6.5703125" style="29" customWidth="1"/>
    <col min="12578" max="12578" width="8.85546875" style="29" bestFit="1" customWidth="1"/>
    <col min="12579" max="12580" width="0" style="29" hidden="1" customWidth="1"/>
    <col min="12581" max="12588" width="10.85546875" style="29"/>
    <col min="12589" max="12589" width="15.7109375" style="29" customWidth="1"/>
    <col min="12590" max="12590" width="10" style="29" bestFit="1" customWidth="1"/>
    <col min="12591" max="12592" width="10.5703125" style="29" customWidth="1"/>
    <col min="12593" max="12593" width="12.85546875" style="29" customWidth="1"/>
    <col min="12594" max="12594" width="10.85546875" style="29"/>
    <col min="12595" max="12595" width="21.28515625" style="29" customWidth="1"/>
    <col min="12596" max="12596" width="12.5703125" style="29" customWidth="1"/>
    <col min="12597" max="12827" width="10.85546875" style="29"/>
    <col min="12828" max="12829" width="6.5703125" style="29" customWidth="1"/>
    <col min="12830" max="12830" width="8.7109375" style="29" bestFit="1" customWidth="1"/>
    <col min="12831" max="12831" width="7.7109375" style="29" bestFit="1" customWidth="1"/>
    <col min="12832" max="12833" width="6.5703125" style="29" customWidth="1"/>
    <col min="12834" max="12834" width="8.85546875" style="29" bestFit="1" customWidth="1"/>
    <col min="12835" max="12836" width="0" style="29" hidden="1" customWidth="1"/>
    <col min="12837" max="12844" width="10.85546875" style="29"/>
    <col min="12845" max="12845" width="15.7109375" style="29" customWidth="1"/>
    <col min="12846" max="12846" width="10" style="29" bestFit="1" customWidth="1"/>
    <col min="12847" max="12848" width="10.5703125" style="29" customWidth="1"/>
    <col min="12849" max="12849" width="12.85546875" style="29" customWidth="1"/>
    <col min="12850" max="12850" width="10.85546875" style="29"/>
    <col min="12851" max="12851" width="21.28515625" style="29" customWidth="1"/>
    <col min="12852" max="12852" width="12.5703125" style="29" customWidth="1"/>
    <col min="12853" max="13083" width="10.85546875" style="29"/>
    <col min="13084" max="13085" width="6.5703125" style="29" customWidth="1"/>
    <col min="13086" max="13086" width="8.7109375" style="29" bestFit="1" customWidth="1"/>
    <col min="13087" max="13087" width="7.7109375" style="29" bestFit="1" customWidth="1"/>
    <col min="13088" max="13089" width="6.5703125" style="29" customWidth="1"/>
    <col min="13090" max="13090" width="8.85546875" style="29" bestFit="1" customWidth="1"/>
    <col min="13091" max="13092" width="0" style="29" hidden="1" customWidth="1"/>
    <col min="13093" max="13100" width="10.85546875" style="29"/>
    <col min="13101" max="13101" width="15.7109375" style="29" customWidth="1"/>
    <col min="13102" max="13102" width="10" style="29" bestFit="1" customWidth="1"/>
    <col min="13103" max="13104" width="10.5703125" style="29" customWidth="1"/>
    <col min="13105" max="13105" width="12.85546875" style="29" customWidth="1"/>
    <col min="13106" max="13106" width="10.85546875" style="29"/>
    <col min="13107" max="13107" width="21.28515625" style="29" customWidth="1"/>
    <col min="13108" max="13108" width="12.5703125" style="29" customWidth="1"/>
    <col min="13109" max="13339" width="10.85546875" style="29"/>
    <col min="13340" max="13341" width="6.5703125" style="29" customWidth="1"/>
    <col min="13342" max="13342" width="8.7109375" style="29" bestFit="1" customWidth="1"/>
    <col min="13343" max="13343" width="7.7109375" style="29" bestFit="1" customWidth="1"/>
    <col min="13344" max="13345" width="6.5703125" style="29" customWidth="1"/>
    <col min="13346" max="13346" width="8.85546875" style="29" bestFit="1" customWidth="1"/>
    <col min="13347" max="13348" width="0" style="29" hidden="1" customWidth="1"/>
    <col min="13349" max="13356" width="10.85546875" style="29"/>
    <col min="13357" max="13357" width="15.7109375" style="29" customWidth="1"/>
    <col min="13358" max="13358" width="10" style="29" bestFit="1" customWidth="1"/>
    <col min="13359" max="13360" width="10.5703125" style="29" customWidth="1"/>
    <col min="13361" max="13361" width="12.85546875" style="29" customWidth="1"/>
    <col min="13362" max="13362" width="10.85546875" style="29"/>
    <col min="13363" max="13363" width="21.28515625" style="29" customWidth="1"/>
    <col min="13364" max="13364" width="12.5703125" style="29" customWidth="1"/>
    <col min="13365" max="13595" width="10.85546875" style="29"/>
    <col min="13596" max="13597" width="6.5703125" style="29" customWidth="1"/>
    <col min="13598" max="13598" width="8.7109375" style="29" bestFit="1" customWidth="1"/>
    <col min="13599" max="13599" width="7.7109375" style="29" bestFit="1" customWidth="1"/>
    <col min="13600" max="13601" width="6.5703125" style="29" customWidth="1"/>
    <col min="13602" max="13602" width="8.85546875" style="29" bestFit="1" customWidth="1"/>
    <col min="13603" max="13604" width="0" style="29" hidden="1" customWidth="1"/>
    <col min="13605" max="13612" width="10.85546875" style="29"/>
    <col min="13613" max="13613" width="15.7109375" style="29" customWidth="1"/>
    <col min="13614" max="13614" width="10" style="29" bestFit="1" customWidth="1"/>
    <col min="13615" max="13616" width="10.5703125" style="29" customWidth="1"/>
    <col min="13617" max="13617" width="12.85546875" style="29" customWidth="1"/>
    <col min="13618" max="13618" width="10.85546875" style="29"/>
    <col min="13619" max="13619" width="21.28515625" style="29" customWidth="1"/>
    <col min="13620" max="13620" width="12.5703125" style="29" customWidth="1"/>
    <col min="13621" max="13851" width="10.85546875" style="29"/>
    <col min="13852" max="13853" width="6.5703125" style="29" customWidth="1"/>
    <col min="13854" max="13854" width="8.7109375" style="29" bestFit="1" customWidth="1"/>
    <col min="13855" max="13855" width="7.7109375" style="29" bestFit="1" customWidth="1"/>
    <col min="13856" max="13857" width="6.5703125" style="29" customWidth="1"/>
    <col min="13858" max="13858" width="8.85546875" style="29" bestFit="1" customWidth="1"/>
    <col min="13859" max="13860" width="0" style="29" hidden="1" customWidth="1"/>
    <col min="13861" max="13868" width="10.85546875" style="29"/>
    <col min="13869" max="13869" width="15.7109375" style="29" customWidth="1"/>
    <col min="13870" max="13870" width="10" style="29" bestFit="1" customWidth="1"/>
    <col min="13871" max="13872" width="10.5703125" style="29" customWidth="1"/>
    <col min="13873" max="13873" width="12.85546875" style="29" customWidth="1"/>
    <col min="13874" max="13874" width="10.85546875" style="29"/>
    <col min="13875" max="13875" width="21.28515625" style="29" customWidth="1"/>
    <col min="13876" max="13876" width="12.5703125" style="29" customWidth="1"/>
    <col min="13877" max="14107" width="10.85546875" style="29"/>
    <col min="14108" max="14109" width="6.5703125" style="29" customWidth="1"/>
    <col min="14110" max="14110" width="8.7109375" style="29" bestFit="1" customWidth="1"/>
    <col min="14111" max="14111" width="7.7109375" style="29" bestFit="1" customWidth="1"/>
    <col min="14112" max="14113" width="6.5703125" style="29" customWidth="1"/>
    <col min="14114" max="14114" width="8.85546875" style="29" bestFit="1" customWidth="1"/>
    <col min="14115" max="14116" width="0" style="29" hidden="1" customWidth="1"/>
    <col min="14117" max="14124" width="10.85546875" style="29"/>
    <col min="14125" max="14125" width="15.7109375" style="29" customWidth="1"/>
    <col min="14126" max="14126" width="10" style="29" bestFit="1" customWidth="1"/>
    <col min="14127" max="14128" width="10.5703125" style="29" customWidth="1"/>
    <col min="14129" max="14129" width="12.85546875" style="29" customWidth="1"/>
    <col min="14130" max="14130" width="10.85546875" style="29"/>
    <col min="14131" max="14131" width="21.28515625" style="29" customWidth="1"/>
    <col min="14132" max="14132" width="12.5703125" style="29" customWidth="1"/>
    <col min="14133" max="14363" width="10.85546875" style="29"/>
    <col min="14364" max="14365" width="6.5703125" style="29" customWidth="1"/>
    <col min="14366" max="14366" width="8.7109375" style="29" bestFit="1" customWidth="1"/>
    <col min="14367" max="14367" width="7.7109375" style="29" bestFit="1" customWidth="1"/>
    <col min="14368" max="14369" width="6.5703125" style="29" customWidth="1"/>
    <col min="14370" max="14370" width="8.85546875" style="29" bestFit="1" customWidth="1"/>
    <col min="14371" max="14372" width="0" style="29" hidden="1" customWidth="1"/>
    <col min="14373" max="14380" width="10.85546875" style="29"/>
    <col min="14381" max="14381" width="15.7109375" style="29" customWidth="1"/>
    <col min="14382" max="14382" width="10" style="29" bestFit="1" customWidth="1"/>
    <col min="14383" max="14384" width="10.5703125" style="29" customWidth="1"/>
    <col min="14385" max="14385" width="12.85546875" style="29" customWidth="1"/>
    <col min="14386" max="14386" width="10.85546875" style="29"/>
    <col min="14387" max="14387" width="21.28515625" style="29" customWidth="1"/>
    <col min="14388" max="14388" width="12.5703125" style="29" customWidth="1"/>
    <col min="14389" max="14619" width="10.85546875" style="29"/>
    <col min="14620" max="14621" width="6.5703125" style="29" customWidth="1"/>
    <col min="14622" max="14622" width="8.7109375" style="29" bestFit="1" customWidth="1"/>
    <col min="14623" max="14623" width="7.7109375" style="29" bestFit="1" customWidth="1"/>
    <col min="14624" max="14625" width="6.5703125" style="29" customWidth="1"/>
    <col min="14626" max="14626" width="8.85546875" style="29" bestFit="1" customWidth="1"/>
    <col min="14627" max="14628" width="0" style="29" hidden="1" customWidth="1"/>
    <col min="14629" max="14636" width="10.85546875" style="29"/>
    <col min="14637" max="14637" width="15.7109375" style="29" customWidth="1"/>
    <col min="14638" max="14638" width="10" style="29" bestFit="1" customWidth="1"/>
    <col min="14639" max="14640" width="10.5703125" style="29" customWidth="1"/>
    <col min="14641" max="14641" width="12.85546875" style="29" customWidth="1"/>
    <col min="14642" max="14642" width="10.85546875" style="29"/>
    <col min="14643" max="14643" width="21.28515625" style="29" customWidth="1"/>
    <col min="14644" max="14644" width="12.5703125" style="29" customWidth="1"/>
    <col min="14645" max="14875" width="10.85546875" style="29"/>
    <col min="14876" max="14877" width="6.5703125" style="29" customWidth="1"/>
    <col min="14878" max="14878" width="8.7109375" style="29" bestFit="1" customWidth="1"/>
    <col min="14879" max="14879" width="7.7109375" style="29" bestFit="1" customWidth="1"/>
    <col min="14880" max="14881" width="6.5703125" style="29" customWidth="1"/>
    <col min="14882" max="14882" width="8.85546875" style="29" bestFit="1" customWidth="1"/>
    <col min="14883" max="14884" width="0" style="29" hidden="1" customWidth="1"/>
    <col min="14885" max="14892" width="10.85546875" style="29"/>
    <col min="14893" max="14893" width="15.7109375" style="29" customWidth="1"/>
    <col min="14894" max="14894" width="10" style="29" bestFit="1" customWidth="1"/>
    <col min="14895" max="14896" width="10.5703125" style="29" customWidth="1"/>
    <col min="14897" max="14897" width="12.85546875" style="29" customWidth="1"/>
    <col min="14898" max="14898" width="10.85546875" style="29"/>
    <col min="14899" max="14899" width="21.28515625" style="29" customWidth="1"/>
    <col min="14900" max="14900" width="12.5703125" style="29" customWidth="1"/>
    <col min="14901" max="15131" width="10.85546875" style="29"/>
    <col min="15132" max="15133" width="6.5703125" style="29" customWidth="1"/>
    <col min="15134" max="15134" width="8.7109375" style="29" bestFit="1" customWidth="1"/>
    <col min="15135" max="15135" width="7.7109375" style="29" bestFit="1" customWidth="1"/>
    <col min="15136" max="15137" width="6.5703125" style="29" customWidth="1"/>
    <col min="15138" max="15138" width="8.85546875" style="29" bestFit="1" customWidth="1"/>
    <col min="15139" max="15140" width="0" style="29" hidden="1" customWidth="1"/>
    <col min="15141" max="15148" width="10.85546875" style="29"/>
    <col min="15149" max="15149" width="15.7109375" style="29" customWidth="1"/>
    <col min="15150" max="15150" width="10" style="29" bestFit="1" customWidth="1"/>
    <col min="15151" max="15152" width="10.5703125" style="29" customWidth="1"/>
    <col min="15153" max="15153" width="12.85546875" style="29" customWidth="1"/>
    <col min="15154" max="15154" width="10.85546875" style="29"/>
    <col min="15155" max="15155" width="21.28515625" style="29" customWidth="1"/>
    <col min="15156" max="15156" width="12.5703125" style="29" customWidth="1"/>
    <col min="15157" max="15387" width="10.85546875" style="29"/>
    <col min="15388" max="15389" width="6.5703125" style="29" customWidth="1"/>
    <col min="15390" max="15390" width="8.7109375" style="29" bestFit="1" customWidth="1"/>
    <col min="15391" max="15391" width="7.7109375" style="29" bestFit="1" customWidth="1"/>
    <col min="15392" max="15393" width="6.5703125" style="29" customWidth="1"/>
    <col min="15394" max="15394" width="8.85546875" style="29" bestFit="1" customWidth="1"/>
    <col min="15395" max="15396" width="0" style="29" hidden="1" customWidth="1"/>
    <col min="15397" max="15404" width="10.85546875" style="29"/>
    <col min="15405" max="15405" width="15.7109375" style="29" customWidth="1"/>
    <col min="15406" max="15406" width="10" style="29" bestFit="1" customWidth="1"/>
    <col min="15407" max="15408" width="10.5703125" style="29" customWidth="1"/>
    <col min="15409" max="15409" width="12.85546875" style="29" customWidth="1"/>
    <col min="15410" max="15410" width="10.85546875" style="29"/>
    <col min="15411" max="15411" width="21.28515625" style="29" customWidth="1"/>
    <col min="15412" max="15412" width="12.5703125" style="29" customWidth="1"/>
    <col min="15413" max="15643" width="10.85546875" style="29"/>
    <col min="15644" max="15645" width="6.5703125" style="29" customWidth="1"/>
    <col min="15646" max="15646" width="8.7109375" style="29" bestFit="1" customWidth="1"/>
    <col min="15647" max="15647" width="7.7109375" style="29" bestFit="1" customWidth="1"/>
    <col min="15648" max="15649" width="6.5703125" style="29" customWidth="1"/>
    <col min="15650" max="15650" width="8.85546875" style="29" bestFit="1" customWidth="1"/>
    <col min="15651" max="15652" width="0" style="29" hidden="1" customWidth="1"/>
    <col min="15653" max="15660" width="10.85546875" style="29"/>
    <col min="15661" max="15661" width="15.7109375" style="29" customWidth="1"/>
    <col min="15662" max="15662" width="10" style="29" bestFit="1" customWidth="1"/>
    <col min="15663" max="15664" width="10.5703125" style="29" customWidth="1"/>
    <col min="15665" max="15665" width="12.85546875" style="29" customWidth="1"/>
    <col min="15666" max="15666" width="10.85546875" style="29"/>
    <col min="15667" max="15667" width="21.28515625" style="29" customWidth="1"/>
    <col min="15668" max="15668" width="12.5703125" style="29" customWidth="1"/>
    <col min="15669" max="15899" width="10.85546875" style="29"/>
    <col min="15900" max="15901" width="6.5703125" style="29" customWidth="1"/>
    <col min="15902" max="15902" width="8.7109375" style="29" bestFit="1" customWidth="1"/>
    <col min="15903" max="15903" width="7.7109375" style="29" bestFit="1" customWidth="1"/>
    <col min="15904" max="15905" width="6.5703125" style="29" customWidth="1"/>
    <col min="15906" max="15906" width="8.85546875" style="29" bestFit="1" customWidth="1"/>
    <col min="15907" max="15908" width="0" style="29" hidden="1" customWidth="1"/>
    <col min="15909" max="15916" width="10.85546875" style="29"/>
    <col min="15917" max="15917" width="15.7109375" style="29" customWidth="1"/>
    <col min="15918" max="15918" width="10" style="29" bestFit="1" customWidth="1"/>
    <col min="15919" max="15920" width="10.5703125" style="29" customWidth="1"/>
    <col min="15921" max="15921" width="12.85546875" style="29" customWidth="1"/>
    <col min="15922" max="15922" width="10.85546875" style="29"/>
    <col min="15923" max="15923" width="21.28515625" style="29" customWidth="1"/>
    <col min="15924" max="15924" width="12.5703125" style="29" customWidth="1"/>
    <col min="15925" max="16155" width="10.85546875" style="29"/>
    <col min="16156" max="16157" width="6.5703125" style="29" customWidth="1"/>
    <col min="16158" max="16158" width="8.7109375" style="29" bestFit="1" customWidth="1"/>
    <col min="16159" max="16159" width="7.7109375" style="29" bestFit="1" customWidth="1"/>
    <col min="16160" max="16161" width="6.5703125" style="29" customWidth="1"/>
    <col min="16162" max="16162" width="8.85546875" style="29" bestFit="1" customWidth="1"/>
    <col min="16163" max="16164" width="0" style="29" hidden="1" customWidth="1"/>
    <col min="16165" max="16172" width="10.85546875" style="29"/>
    <col min="16173" max="16173" width="15.7109375" style="29" customWidth="1"/>
    <col min="16174" max="16174" width="10" style="29" bestFit="1" customWidth="1"/>
    <col min="16175" max="16176" width="10.5703125" style="29" customWidth="1"/>
    <col min="16177" max="16177" width="12.85546875" style="29" customWidth="1"/>
    <col min="16178" max="16178" width="10.85546875" style="29"/>
    <col min="16179" max="16179" width="21.28515625" style="29" customWidth="1"/>
    <col min="16180" max="16180" width="12.5703125" style="29" customWidth="1"/>
    <col min="16181" max="16384" width="10.85546875" style="29"/>
  </cols>
  <sheetData>
    <row r="1" spans="1:237" s="14" customFormat="1" x14ac:dyDescent="0.2">
      <c r="A1" s="2"/>
      <c r="B1" s="3"/>
      <c r="C1" s="4"/>
      <c r="D1" s="4"/>
      <c r="E1" s="4"/>
      <c r="F1" s="4"/>
      <c r="G1" s="5"/>
      <c r="H1" s="6"/>
      <c r="I1" s="5"/>
      <c r="J1" s="7" t="s">
        <v>4</v>
      </c>
      <c r="K1" s="8"/>
      <c r="L1" s="62"/>
      <c r="M1" s="62"/>
      <c r="N1" s="62"/>
      <c r="O1" s="7" t="s">
        <v>5</v>
      </c>
      <c r="P1" s="8"/>
      <c r="Q1" s="7" t="s">
        <v>6</v>
      </c>
      <c r="R1" s="8"/>
      <c r="S1" s="8" t="s">
        <v>7</v>
      </c>
      <c r="T1" s="8"/>
      <c r="U1" s="8" t="s">
        <v>623</v>
      </c>
      <c r="V1" s="8" t="s">
        <v>613</v>
      </c>
      <c r="W1" s="8"/>
      <c r="X1" s="8"/>
      <c r="Y1" s="8"/>
      <c r="Z1" s="8"/>
      <c r="AA1" s="8"/>
      <c r="AB1" s="8" t="s">
        <v>607</v>
      </c>
      <c r="AC1" s="8"/>
      <c r="AD1" s="8"/>
      <c r="AE1" s="8"/>
      <c r="AF1" s="8"/>
      <c r="AG1" s="8" t="s">
        <v>606</v>
      </c>
      <c r="AH1" s="8"/>
      <c r="AI1" s="8"/>
      <c r="AJ1" s="8"/>
      <c r="AK1" s="8"/>
      <c r="AL1" s="8"/>
      <c r="AM1" s="9" t="s">
        <v>8</v>
      </c>
      <c r="AN1" s="9"/>
      <c r="AO1" s="9"/>
      <c r="AP1" s="9"/>
      <c r="AQ1" s="9"/>
      <c r="AR1" s="9"/>
      <c r="AS1" s="9"/>
      <c r="AT1" s="9" t="s">
        <v>9</v>
      </c>
      <c r="AU1" s="9" t="s">
        <v>10</v>
      </c>
      <c r="AV1" s="9" t="s">
        <v>11</v>
      </c>
      <c r="AW1" s="9" t="s">
        <v>12</v>
      </c>
      <c r="AX1" s="10"/>
      <c r="AY1" s="11"/>
      <c r="AZ1" s="12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</row>
    <row r="2" spans="1:237" ht="123.75" customHeight="1" x14ac:dyDescent="0.2">
      <c r="A2" s="15" t="s">
        <v>13</v>
      </c>
      <c r="B2" s="16" t="s">
        <v>14</v>
      </c>
      <c r="C2" s="17" t="s">
        <v>15</v>
      </c>
      <c r="D2" s="17" t="s">
        <v>16</v>
      </c>
      <c r="E2" s="17" t="s">
        <v>17</v>
      </c>
      <c r="F2" s="18" t="s">
        <v>18</v>
      </c>
      <c r="G2" s="19" t="s">
        <v>19</v>
      </c>
      <c r="H2" s="20" t="s">
        <v>20</v>
      </c>
      <c r="I2" s="21" t="s">
        <v>21</v>
      </c>
      <c r="J2" s="20" t="s">
        <v>22</v>
      </c>
      <c r="K2" s="22" t="s">
        <v>23</v>
      </c>
      <c r="L2" s="63" t="s">
        <v>200</v>
      </c>
      <c r="M2" s="63" t="s">
        <v>201</v>
      </c>
      <c r="N2" s="63" t="s">
        <v>202</v>
      </c>
      <c r="O2" s="20" t="s">
        <v>24</v>
      </c>
      <c r="P2" s="22" t="s">
        <v>25</v>
      </c>
      <c r="Q2" s="20" t="s">
        <v>26</v>
      </c>
      <c r="R2" s="22" t="s">
        <v>27</v>
      </c>
      <c r="S2" s="20" t="s">
        <v>7</v>
      </c>
      <c r="T2" s="22" t="s">
        <v>28</v>
      </c>
      <c r="U2" s="20" t="s">
        <v>623</v>
      </c>
      <c r="V2" s="118" t="s">
        <v>614</v>
      </c>
      <c r="W2" s="118" t="s">
        <v>615</v>
      </c>
      <c r="X2" s="118" t="s">
        <v>616</v>
      </c>
      <c r="Y2" s="118" t="s">
        <v>617</v>
      </c>
      <c r="Z2" s="118" t="s">
        <v>618</v>
      </c>
      <c r="AA2" s="119" t="s">
        <v>619</v>
      </c>
      <c r="AB2" s="116" t="s">
        <v>608</v>
      </c>
      <c r="AC2" s="116" t="s">
        <v>609</v>
      </c>
      <c r="AD2" s="116" t="s">
        <v>610</v>
      </c>
      <c r="AE2" s="116" t="s">
        <v>611</v>
      </c>
      <c r="AF2" s="116" t="s">
        <v>612</v>
      </c>
      <c r="AG2" s="115" t="s">
        <v>600</v>
      </c>
      <c r="AH2" s="95" t="s">
        <v>570</v>
      </c>
      <c r="AI2" s="95" t="s">
        <v>571</v>
      </c>
      <c r="AJ2" s="95" t="s">
        <v>572</v>
      </c>
      <c r="AK2" s="95" t="s">
        <v>573</v>
      </c>
      <c r="AL2" s="95" t="s">
        <v>574</v>
      </c>
      <c r="AM2" s="23" t="s">
        <v>599</v>
      </c>
      <c r="AN2" s="95" t="s">
        <v>575</v>
      </c>
      <c r="AO2" s="95" t="s">
        <v>601</v>
      </c>
      <c r="AP2" s="95" t="s">
        <v>602</v>
      </c>
      <c r="AQ2" s="95" t="s">
        <v>603</v>
      </c>
      <c r="AR2" s="95" t="s">
        <v>604</v>
      </c>
      <c r="AS2" s="95" t="s">
        <v>605</v>
      </c>
      <c r="AT2" s="24" t="s">
        <v>30</v>
      </c>
      <c r="AU2" s="24" t="s">
        <v>31</v>
      </c>
      <c r="AV2" s="25" t="s">
        <v>11</v>
      </c>
      <c r="AW2" s="21" t="s">
        <v>12</v>
      </c>
      <c r="AX2" s="25"/>
      <c r="AY2" s="26"/>
      <c r="AZ2" s="27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8"/>
      <c r="HO2" s="28"/>
      <c r="HP2" s="28"/>
      <c r="HQ2" s="28"/>
      <c r="HR2" s="28"/>
      <c r="HS2" s="28"/>
      <c r="HT2" s="28"/>
      <c r="HU2" s="28"/>
      <c r="HV2" s="28"/>
      <c r="HW2" s="28"/>
      <c r="HX2" s="28"/>
      <c r="HY2" s="28"/>
      <c r="HZ2" s="28"/>
      <c r="IA2" s="28"/>
      <c r="IB2" s="28"/>
      <c r="IC2" s="29"/>
    </row>
    <row r="3" spans="1:237" ht="17.25" customHeight="1" x14ac:dyDescent="0.2">
      <c r="A3" s="30" t="s">
        <v>32</v>
      </c>
      <c r="B3" s="31"/>
      <c r="C3" s="32"/>
      <c r="D3" s="32"/>
      <c r="E3" s="32"/>
      <c r="F3" s="32"/>
      <c r="G3" s="33"/>
      <c r="H3" s="34"/>
      <c r="I3" s="31"/>
      <c r="J3" s="34"/>
      <c r="K3" s="31"/>
      <c r="L3" s="32"/>
      <c r="M3" s="32"/>
      <c r="N3" s="32"/>
      <c r="O3" s="34"/>
      <c r="P3" s="31"/>
      <c r="Q3" s="34"/>
      <c r="R3" s="31"/>
      <c r="S3" s="31"/>
      <c r="T3" s="31"/>
      <c r="U3" s="31"/>
      <c r="V3" s="31" t="str">
        <f t="shared" ref="V3:V44" si="0">IF($AN3=2025,1,"")</f>
        <v/>
      </c>
      <c r="W3" s="31" t="str">
        <f t="shared" ref="W3:W44" si="1">IF($AN3=2026,1,"")</f>
        <v/>
      </c>
      <c r="X3" s="31" t="str">
        <f t="shared" ref="X3:X44" si="2">IF($AN3=2027,1,"")</f>
        <v/>
      </c>
      <c r="Y3" s="31" t="str">
        <f t="shared" ref="Y3:Y44" si="3">IF($AN3=2028,1,"")</f>
        <v/>
      </c>
      <c r="Z3" s="31" t="str">
        <f t="shared" ref="Z3:Z44" si="4">IF($AN3=2029,1,"")</f>
        <v/>
      </c>
      <c r="AA3" s="31">
        <f t="shared" ref="AA3:AA44" si="5">(2*E3+2*F3)</f>
        <v>0</v>
      </c>
      <c r="AB3" s="31" t="str">
        <f t="shared" ref="AB3:AB43" si="6">IF($AN3=2025,1,"")</f>
        <v/>
      </c>
      <c r="AC3" s="31" t="str">
        <f t="shared" ref="AC3:AC43" si="7">IF($AN3=2026,1,"")</f>
        <v/>
      </c>
      <c r="AD3" s="31" t="str">
        <f t="shared" ref="AD3:AD43" si="8">IF($AN3=2027,1,"")</f>
        <v/>
      </c>
      <c r="AE3" s="31" t="str">
        <f t="shared" ref="AE3:AE43" si="9">IF($AN3=2028,1,"")</f>
        <v/>
      </c>
      <c r="AF3" s="31" t="str">
        <f t="shared" ref="AF3:AF43" si="10">IF($AN3=2029,1,"")</f>
        <v/>
      </c>
      <c r="AG3" s="31">
        <f>Tableau274546[[#This Row],[Surf Men ext]]</f>
        <v>0</v>
      </c>
      <c r="AH3" s="31" t="str">
        <f t="shared" ref="AH3:AH44" si="11">IF($AN3=2025,$AG3,"")</f>
        <v/>
      </c>
      <c r="AI3" s="31" t="str">
        <f t="shared" ref="AI3:AI44" si="12">IF($AN3=2026,$AG3,"")</f>
        <v/>
      </c>
      <c r="AJ3" s="31" t="str">
        <f t="shared" ref="AJ3:AJ44" si="13">IF($AN3=2027,$AG3,"")</f>
        <v/>
      </c>
      <c r="AK3" s="31" t="str">
        <f t="shared" ref="AK3:AK44" si="14">IF($AN3=2028,$AG3,"")</f>
        <v/>
      </c>
      <c r="AL3" s="31" t="str">
        <f t="shared" ref="AL3:AL44" si="15">IF($AN3=2029,$AG3,"")</f>
        <v/>
      </c>
      <c r="AM3" s="35"/>
      <c r="AN3" s="34"/>
      <c r="AO3" s="34"/>
      <c r="AP3" s="34"/>
      <c r="AQ3" s="34"/>
      <c r="AR3" s="34"/>
      <c r="AS3" s="34"/>
      <c r="AT3" s="34"/>
      <c r="AU3" s="36"/>
      <c r="AV3" s="32"/>
      <c r="AW3" s="31"/>
      <c r="AX3" s="25"/>
      <c r="AY3" s="26"/>
      <c r="AZ3" s="27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  <c r="FJ3" s="25"/>
      <c r="FK3" s="25"/>
      <c r="FL3" s="25"/>
      <c r="FM3" s="25"/>
      <c r="FN3" s="25"/>
      <c r="FO3" s="25"/>
      <c r="FP3" s="25"/>
      <c r="FQ3" s="25"/>
      <c r="FR3" s="25"/>
      <c r="FS3" s="25"/>
      <c r="FT3" s="25"/>
      <c r="FU3" s="25"/>
      <c r="FV3" s="25"/>
      <c r="FW3" s="25"/>
      <c r="FX3" s="25"/>
      <c r="FY3" s="25"/>
      <c r="FZ3" s="25"/>
      <c r="GA3" s="25"/>
      <c r="GB3" s="25"/>
      <c r="GC3" s="25"/>
      <c r="GD3" s="25"/>
      <c r="GE3" s="25"/>
      <c r="GF3" s="25"/>
      <c r="GG3" s="25"/>
      <c r="GH3" s="25"/>
      <c r="GI3" s="25"/>
      <c r="GJ3" s="25"/>
      <c r="GK3" s="25"/>
      <c r="GL3" s="25"/>
      <c r="GM3" s="25"/>
      <c r="GN3" s="25"/>
      <c r="GO3" s="25"/>
      <c r="GP3" s="25"/>
      <c r="GQ3" s="25"/>
      <c r="GR3" s="25"/>
      <c r="GS3" s="25"/>
      <c r="GT3" s="25"/>
      <c r="GU3" s="25"/>
      <c r="GV3" s="25"/>
      <c r="GW3" s="25"/>
      <c r="GX3" s="25"/>
      <c r="GY3" s="25"/>
      <c r="GZ3" s="25"/>
      <c r="HA3" s="25"/>
      <c r="HB3" s="25"/>
      <c r="HC3" s="25"/>
      <c r="HD3" s="25"/>
      <c r="HE3" s="25"/>
      <c r="HF3" s="25"/>
      <c r="HG3" s="25"/>
      <c r="HH3" s="25"/>
      <c r="HI3" s="25"/>
      <c r="HJ3" s="25"/>
      <c r="HK3" s="25"/>
      <c r="HL3" s="25"/>
      <c r="HM3" s="25"/>
      <c r="HN3" s="28"/>
      <c r="HO3" s="28"/>
      <c r="HP3" s="28"/>
      <c r="HQ3" s="28"/>
      <c r="HR3" s="28"/>
      <c r="HS3" s="28"/>
      <c r="HT3" s="28"/>
      <c r="HU3" s="28"/>
      <c r="HV3" s="28"/>
      <c r="HW3" s="28"/>
      <c r="HX3" s="28"/>
      <c r="HY3" s="28"/>
      <c r="HZ3" s="28"/>
      <c r="IA3" s="28"/>
      <c r="IB3" s="28"/>
      <c r="IC3" s="29"/>
    </row>
    <row r="4" spans="1:237" x14ac:dyDescent="0.2">
      <c r="A4" s="37" t="s">
        <v>33</v>
      </c>
      <c r="B4" s="38">
        <v>-1</v>
      </c>
      <c r="C4" s="133" t="s">
        <v>689</v>
      </c>
      <c r="D4" s="136" t="s">
        <v>693</v>
      </c>
      <c r="E4" s="40">
        <v>1.1399999999999999</v>
      </c>
      <c r="F4" s="40">
        <v>1.03</v>
      </c>
      <c r="G4" s="41">
        <f t="shared" ref="G4:G44" si="16">E4*F4</f>
        <v>1.17</v>
      </c>
      <c r="H4" s="42"/>
      <c r="I4" s="43" t="str">
        <f t="shared" ref="I4:I44" si="17">IF(H4="OUI",$G4,"")</f>
        <v/>
      </c>
      <c r="J4" s="42"/>
      <c r="K4" s="41" t="str">
        <f t="shared" ref="K4:K44" si="18">IF(J4="OUI",$G4,"")</f>
        <v/>
      </c>
      <c r="L4" s="65" t="str">
        <f t="shared" ref="L4:L30" si="19">+IF(AU4="X",$K4,"")</f>
        <v/>
      </c>
      <c r="M4" s="65" t="str">
        <f t="shared" ref="M4:M30" si="20">+IF(AV4="X",$K4,"")</f>
        <v/>
      </c>
      <c r="N4" s="65" t="str">
        <f t="shared" ref="N4:N30" si="21">+IF(AW4="X",$K4,"")</f>
        <v/>
      </c>
      <c r="O4" s="42"/>
      <c r="P4" s="41" t="str">
        <f t="shared" ref="P4:P44" si="22">IF(O4="OUI",$G4,"")</f>
        <v/>
      </c>
      <c r="Q4" s="42" t="s">
        <v>35</v>
      </c>
      <c r="R4" s="41">
        <f t="shared" ref="R4:R44" si="23">IF(Q4="OUI",$G4,"")</f>
        <v>1.17</v>
      </c>
      <c r="S4" s="42"/>
      <c r="T4" s="41" t="str">
        <f t="shared" ref="T4:T63" si="24">IF(S4="OUI",$G4,"")</f>
        <v/>
      </c>
      <c r="U4" s="43"/>
      <c r="V4" s="43" t="str">
        <f t="shared" si="0"/>
        <v/>
      </c>
      <c r="W4" s="43" t="str">
        <f t="shared" si="1"/>
        <v/>
      </c>
      <c r="X4" s="43" t="str">
        <f t="shared" si="2"/>
        <v/>
      </c>
      <c r="Y4" s="43" t="str">
        <f t="shared" si="3"/>
        <v/>
      </c>
      <c r="Z4" s="43">
        <f t="shared" si="4"/>
        <v>1</v>
      </c>
      <c r="AA4" s="43">
        <f t="shared" si="5"/>
        <v>4.34</v>
      </c>
      <c r="AB4" s="117"/>
      <c r="AC4" s="117"/>
      <c r="AD4" s="117"/>
      <c r="AE4" s="117"/>
      <c r="AF4" s="117"/>
      <c r="AG4" s="41">
        <f>Tableau274546[[#This Row],[Surf Men ext]]</f>
        <v>1.17</v>
      </c>
      <c r="AH4" s="43" t="str">
        <f t="shared" si="11"/>
        <v/>
      </c>
      <c r="AI4" s="43" t="str">
        <f t="shared" si="12"/>
        <v/>
      </c>
      <c r="AJ4" s="43" t="str">
        <f t="shared" si="13"/>
        <v/>
      </c>
      <c r="AK4" s="43" t="str">
        <f t="shared" si="14"/>
        <v/>
      </c>
      <c r="AL4" s="43">
        <f t="shared" si="15"/>
        <v>1.17</v>
      </c>
      <c r="AM4" s="44">
        <f t="shared" ref="AM4:AM30" si="25">(2*E4+2*F4)*2</f>
        <v>8.68</v>
      </c>
      <c r="AN4" s="96">
        <v>2029</v>
      </c>
      <c r="AO4" s="40" t="str">
        <f>IF($AN4=2025,$AM4,"")</f>
        <v/>
      </c>
      <c r="AP4" s="40" t="str">
        <f>IF($AN4=2026,$AM4,"")</f>
        <v/>
      </c>
      <c r="AQ4" s="40" t="str">
        <f>IF($AN4=2027,$AM4,"")</f>
        <v/>
      </c>
      <c r="AR4" s="40" t="str">
        <f>IF($AN4=2028,$AM4,"")</f>
        <v/>
      </c>
      <c r="AS4" s="40">
        <f>IF($AN4=2029,$AM4,"")</f>
        <v>8.68</v>
      </c>
      <c r="AT4" s="42">
        <f t="shared" ref="AT4:AT30" si="26">+G4*2</f>
        <v>2.34</v>
      </c>
      <c r="AU4" s="42"/>
      <c r="AV4" s="40" t="s">
        <v>36</v>
      </c>
      <c r="AW4" s="43"/>
      <c r="AX4" s="40"/>
      <c r="AY4" s="45" t="s">
        <v>37</v>
      </c>
      <c r="AZ4" s="46"/>
      <c r="BA4" s="133" t="s">
        <v>273</v>
      </c>
      <c r="BB4" s="135" t="s">
        <v>665</v>
      </c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IC4" s="29"/>
    </row>
    <row r="5" spans="1:237" x14ac:dyDescent="0.2">
      <c r="A5" s="37" t="s">
        <v>33</v>
      </c>
      <c r="B5" s="38">
        <v>-1</v>
      </c>
      <c r="C5" s="133" t="s">
        <v>690</v>
      </c>
      <c r="D5" s="136" t="s">
        <v>693</v>
      </c>
      <c r="E5" s="40">
        <v>1.1399999999999999</v>
      </c>
      <c r="F5" s="40">
        <v>1.03</v>
      </c>
      <c r="G5" s="41">
        <f>E5*F5</f>
        <v>1.17</v>
      </c>
      <c r="H5" s="42"/>
      <c r="I5" s="43" t="str">
        <f>IF(H5="OUI",$G5,"")</f>
        <v/>
      </c>
      <c r="J5" s="42"/>
      <c r="K5" s="41" t="str">
        <f>IF(J5="OUI",$G5,"")</f>
        <v/>
      </c>
      <c r="L5" s="65" t="str">
        <f t="shared" ref="L5:N7" si="27">+IF(AU5="X",$K5,"")</f>
        <v/>
      </c>
      <c r="M5" s="65" t="str">
        <f t="shared" si="27"/>
        <v/>
      </c>
      <c r="N5" s="65" t="str">
        <f t="shared" si="27"/>
        <v/>
      </c>
      <c r="O5" s="42"/>
      <c r="P5" s="41" t="str">
        <f>IF(O5="OUI",$G5,"")</f>
        <v/>
      </c>
      <c r="Q5" s="42" t="s">
        <v>35</v>
      </c>
      <c r="R5" s="41">
        <f>IF(Q5="OUI",$G5,"")</f>
        <v>1.17</v>
      </c>
      <c r="S5" s="42"/>
      <c r="T5" s="41" t="str">
        <f>IF(S5="OUI",$G5,"")</f>
        <v/>
      </c>
      <c r="U5" s="43"/>
      <c r="V5" s="43" t="str">
        <f>IF($AN5=2025,1,"")</f>
        <v/>
      </c>
      <c r="W5" s="43" t="str">
        <f>IF($AN5=2026,1,"")</f>
        <v/>
      </c>
      <c r="X5" s="43" t="str">
        <f>IF($AN5=2027,1,"")</f>
        <v/>
      </c>
      <c r="Y5" s="43" t="str">
        <f>IF($AN5=2028,1,"")</f>
        <v/>
      </c>
      <c r="Z5" s="43">
        <f>IF($AN5=2029,1,"")</f>
        <v>1</v>
      </c>
      <c r="AA5" s="43">
        <f>(2*E5+2*F5)</f>
        <v>4.34</v>
      </c>
      <c r="AB5" s="117" t="str">
        <f>IF($AN5=2025,1,"")</f>
        <v/>
      </c>
      <c r="AC5" s="117" t="str">
        <f>IF($AN5=2026,1,"")</f>
        <v/>
      </c>
      <c r="AD5" s="117" t="str">
        <f>IF($AN5=2027,1,"")</f>
        <v/>
      </c>
      <c r="AE5" s="117" t="str">
        <f>IF($AN5=2028,1,"")</f>
        <v/>
      </c>
      <c r="AF5" s="117">
        <f>IF($AN5=2029,1,"")</f>
        <v>1</v>
      </c>
      <c r="AG5" s="41">
        <f>Tableau274546[[#This Row],[Surf Men ext]]</f>
        <v>1.17</v>
      </c>
      <c r="AH5" s="43" t="str">
        <f>IF($AN5=2025,$AG5,"")</f>
        <v/>
      </c>
      <c r="AI5" s="43" t="str">
        <f>IF($AN5=2026,$AG5,"")</f>
        <v/>
      </c>
      <c r="AJ5" s="43" t="str">
        <f>IF($AN5=2027,$AG5,"")</f>
        <v/>
      </c>
      <c r="AK5" s="43" t="str">
        <f>IF($AN5=2028,$AG5,"")</f>
        <v/>
      </c>
      <c r="AL5" s="43">
        <f>IF($AN5=2029,$AG5,"")</f>
        <v>1.17</v>
      </c>
      <c r="AM5" s="44">
        <f>(2*E5+2*F5)*2</f>
        <v>8.68</v>
      </c>
      <c r="AN5" s="96">
        <v>2029</v>
      </c>
      <c r="AO5" s="40" t="str">
        <f>IF($AN5="2025",$AM5,"")</f>
        <v/>
      </c>
      <c r="AP5" s="40" t="str">
        <f>IF($AN5="2026",$AM5,"")</f>
        <v/>
      </c>
      <c r="AQ5" s="40" t="str">
        <f>IF($AN5="2027",$AM5,"")</f>
        <v/>
      </c>
      <c r="AR5" s="40" t="str">
        <f>IF($AN5="2028",$AM5,"")</f>
        <v/>
      </c>
      <c r="AS5" s="40" t="str">
        <f>IF($AN5="2029",$AM5,"")</f>
        <v/>
      </c>
      <c r="AT5" s="42">
        <f>+G5*2</f>
        <v>2.34</v>
      </c>
      <c r="AU5" s="42"/>
      <c r="AV5" s="40" t="s">
        <v>36</v>
      </c>
      <c r="AW5" s="43"/>
      <c r="AX5" s="40"/>
      <c r="AY5" s="45" t="s">
        <v>37</v>
      </c>
      <c r="AZ5" s="46"/>
      <c r="BA5" s="133" t="s">
        <v>274</v>
      </c>
      <c r="BB5" s="135" t="s">
        <v>665</v>
      </c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IC5" s="29"/>
    </row>
    <row r="6" spans="1:237" x14ac:dyDescent="0.2">
      <c r="A6" s="37" t="s">
        <v>33</v>
      </c>
      <c r="B6" s="38">
        <v>-1</v>
      </c>
      <c r="C6" s="133" t="s">
        <v>691</v>
      </c>
      <c r="D6" s="136" t="s">
        <v>693</v>
      </c>
      <c r="E6" s="40">
        <v>1.1399999999999999</v>
      </c>
      <c r="F6" s="40">
        <v>1.03</v>
      </c>
      <c r="G6" s="41">
        <f>E6*F6</f>
        <v>1.17</v>
      </c>
      <c r="H6" s="42"/>
      <c r="I6" s="43" t="str">
        <f>IF(H6="OUI",$G6,"")</f>
        <v/>
      </c>
      <c r="J6" s="42"/>
      <c r="K6" s="41" t="str">
        <f>IF(J6="OUI",$G6,"")</f>
        <v/>
      </c>
      <c r="L6" s="65" t="str">
        <f t="shared" si="27"/>
        <v/>
      </c>
      <c r="M6" s="65" t="str">
        <f t="shared" si="27"/>
        <v/>
      </c>
      <c r="N6" s="65" t="str">
        <f t="shared" si="27"/>
        <v/>
      </c>
      <c r="O6" s="42"/>
      <c r="P6" s="41" t="str">
        <f>IF(O6="OUI",$G6,"")</f>
        <v/>
      </c>
      <c r="Q6" s="42" t="s">
        <v>35</v>
      </c>
      <c r="R6" s="41">
        <f>IF(Q6="OUI",$G6,"")</f>
        <v>1.17</v>
      </c>
      <c r="S6" s="42"/>
      <c r="T6" s="41" t="str">
        <f>IF(S6="OUI",$G6,"")</f>
        <v/>
      </c>
      <c r="U6" s="43"/>
      <c r="V6" s="43" t="str">
        <f>IF($AN6=2025,1,"")</f>
        <v/>
      </c>
      <c r="W6" s="43" t="str">
        <f>IF($AN6=2026,1,"")</f>
        <v/>
      </c>
      <c r="X6" s="43" t="str">
        <f>IF($AN6=2027,1,"")</f>
        <v/>
      </c>
      <c r="Y6" s="43" t="str">
        <f>IF($AN6=2028,1,"")</f>
        <v/>
      </c>
      <c r="Z6" s="43">
        <f>IF($AN6=2029,1,"")</f>
        <v>1</v>
      </c>
      <c r="AA6" s="43">
        <f>(2*E6+2*F6)</f>
        <v>4.34</v>
      </c>
      <c r="AB6" s="117" t="str">
        <f>IF($AN6=2025,1,"")</f>
        <v/>
      </c>
      <c r="AC6" s="117" t="str">
        <f>IF($AN6=2026,1,"")</f>
        <v/>
      </c>
      <c r="AD6" s="117" t="str">
        <f>IF($AN6=2027,1,"")</f>
        <v/>
      </c>
      <c r="AE6" s="117" t="str">
        <f>IF($AN6=2028,1,"")</f>
        <v/>
      </c>
      <c r="AF6" s="117">
        <f>IF($AN6=2029,1,"")</f>
        <v>1</v>
      </c>
      <c r="AG6" s="41">
        <f>Tableau274546[[#This Row],[Surf Men ext]]</f>
        <v>1.17</v>
      </c>
      <c r="AH6" s="43" t="str">
        <f>IF($AN6=2025,$AG6,"")</f>
        <v/>
      </c>
      <c r="AI6" s="43" t="str">
        <f>IF($AN6=2026,$AG6,"")</f>
        <v/>
      </c>
      <c r="AJ6" s="43" t="str">
        <f>IF($AN6=2027,$AG6,"")</f>
        <v/>
      </c>
      <c r="AK6" s="43" t="str">
        <f>IF($AN6=2028,$AG6,"")</f>
        <v/>
      </c>
      <c r="AL6" s="43">
        <f>IF($AN6=2029,$AG6,"")</f>
        <v>1.17</v>
      </c>
      <c r="AM6" s="44">
        <f>(2*E6+2*F6)*2</f>
        <v>8.68</v>
      </c>
      <c r="AN6" s="96">
        <v>2029</v>
      </c>
      <c r="AO6" s="40" t="str">
        <f>IF($AN6="2025",$AM6,"")</f>
        <v/>
      </c>
      <c r="AP6" s="40" t="str">
        <f>IF($AN6="2026",$AM6,"")</f>
        <v/>
      </c>
      <c r="AQ6" s="40" t="str">
        <f>IF($AN6="2027",$AM6,"")</f>
        <v/>
      </c>
      <c r="AR6" s="40" t="str">
        <f>IF($AN6="2028",$AM6,"")</f>
        <v/>
      </c>
      <c r="AS6" s="40" t="str">
        <f>IF($AN6="2029",$AM6,"")</f>
        <v/>
      </c>
      <c r="AT6" s="42">
        <f>+G6*2</f>
        <v>2.34</v>
      </c>
      <c r="AU6" s="42"/>
      <c r="AV6" s="40" t="s">
        <v>36</v>
      </c>
      <c r="AW6" s="43"/>
      <c r="AX6" s="40"/>
      <c r="AY6" s="45" t="s">
        <v>37</v>
      </c>
      <c r="AZ6" s="46"/>
      <c r="BA6" s="133" t="s">
        <v>275</v>
      </c>
      <c r="BB6" s="135" t="s">
        <v>665</v>
      </c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IC6" s="29"/>
    </row>
    <row r="7" spans="1:237" x14ac:dyDescent="0.2">
      <c r="A7" s="37" t="s">
        <v>33</v>
      </c>
      <c r="B7" s="38">
        <v>-1</v>
      </c>
      <c r="C7" s="133" t="s">
        <v>692</v>
      </c>
      <c r="D7" s="136" t="s">
        <v>693</v>
      </c>
      <c r="E7" s="40">
        <v>1.1399999999999999</v>
      </c>
      <c r="F7" s="40">
        <v>1.03</v>
      </c>
      <c r="G7" s="41">
        <f>E7*F7</f>
        <v>1.17</v>
      </c>
      <c r="H7" s="42"/>
      <c r="I7" s="43" t="str">
        <f>IF(H7="OUI",$G7,"")</f>
        <v/>
      </c>
      <c r="J7" s="42"/>
      <c r="K7" s="41" t="str">
        <f>IF(J7="OUI",$G7,"")</f>
        <v/>
      </c>
      <c r="L7" s="65" t="str">
        <f t="shared" si="27"/>
        <v/>
      </c>
      <c r="M7" s="65" t="str">
        <f t="shared" si="27"/>
        <v/>
      </c>
      <c r="N7" s="65" t="str">
        <f t="shared" si="27"/>
        <v/>
      </c>
      <c r="O7" s="42"/>
      <c r="P7" s="41" t="str">
        <f>IF(O7="OUI",$G7,"")</f>
        <v/>
      </c>
      <c r="Q7" s="42" t="s">
        <v>35</v>
      </c>
      <c r="R7" s="41">
        <f>IF(Q7="OUI",$G7,"")</f>
        <v>1.17</v>
      </c>
      <c r="S7" s="42"/>
      <c r="T7" s="41" t="str">
        <f>IF(S7="OUI",$G7,"")</f>
        <v/>
      </c>
      <c r="U7" s="43"/>
      <c r="V7" s="43" t="str">
        <f>IF($AN7=2025,1,"")</f>
        <v/>
      </c>
      <c r="W7" s="43" t="str">
        <f>IF($AN7=2026,1,"")</f>
        <v/>
      </c>
      <c r="X7" s="43" t="str">
        <f>IF($AN7=2027,1,"")</f>
        <v/>
      </c>
      <c r="Y7" s="43" t="str">
        <f>IF($AN7=2028,1,"")</f>
        <v/>
      </c>
      <c r="Z7" s="43">
        <f>IF($AN7=2029,1,"")</f>
        <v>1</v>
      </c>
      <c r="AA7" s="43">
        <f>(2*E7+2*F7)</f>
        <v>4.34</v>
      </c>
      <c r="AB7" s="117" t="str">
        <f>IF($AN7=2025,1,"")</f>
        <v/>
      </c>
      <c r="AC7" s="117" t="str">
        <f>IF($AN7=2026,1,"")</f>
        <v/>
      </c>
      <c r="AD7" s="117" t="str">
        <f>IF($AN7=2027,1,"")</f>
        <v/>
      </c>
      <c r="AE7" s="117" t="str">
        <f>IF($AN7=2028,1,"")</f>
        <v/>
      </c>
      <c r="AF7" s="117">
        <f>IF($AN7=2029,1,"")</f>
        <v>1</v>
      </c>
      <c r="AG7" s="41">
        <f>Tableau274546[[#This Row],[Surf Men ext]]</f>
        <v>1.17</v>
      </c>
      <c r="AH7" s="43" t="str">
        <f>IF($AN7=2025,$AG7,"")</f>
        <v/>
      </c>
      <c r="AI7" s="43" t="str">
        <f>IF($AN7=2026,$AG7,"")</f>
        <v/>
      </c>
      <c r="AJ7" s="43" t="str">
        <f>IF($AN7=2027,$AG7,"")</f>
        <v/>
      </c>
      <c r="AK7" s="43" t="str">
        <f>IF($AN7=2028,$AG7,"")</f>
        <v/>
      </c>
      <c r="AL7" s="43">
        <f>IF($AN7=2029,$AG7,"")</f>
        <v>1.17</v>
      </c>
      <c r="AM7" s="44">
        <f>(2*E7+2*F7)*2</f>
        <v>8.68</v>
      </c>
      <c r="AN7" s="96">
        <v>2029</v>
      </c>
      <c r="AO7" s="40" t="str">
        <f>IF($AN7="2025",$AM7,"")</f>
        <v/>
      </c>
      <c r="AP7" s="40" t="str">
        <f>IF($AN7="2026",$AM7,"")</f>
        <v/>
      </c>
      <c r="AQ7" s="40" t="str">
        <f>IF($AN7="2027",$AM7,"")</f>
        <v/>
      </c>
      <c r="AR7" s="40" t="str">
        <f>IF($AN7="2028",$AM7,"")</f>
        <v/>
      </c>
      <c r="AS7" s="40" t="str">
        <f>IF($AN7="2029",$AM7,"")</f>
        <v/>
      </c>
      <c r="AT7" s="42">
        <f>+G7*2</f>
        <v>2.34</v>
      </c>
      <c r="AU7" s="42"/>
      <c r="AV7" s="40" t="s">
        <v>36</v>
      </c>
      <c r="AW7" s="43"/>
      <c r="AX7" s="40"/>
      <c r="AY7" s="45" t="s">
        <v>37</v>
      </c>
      <c r="AZ7" s="46"/>
      <c r="BA7" s="133" t="s">
        <v>276</v>
      </c>
      <c r="BB7" s="135" t="s">
        <v>665</v>
      </c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IC7" s="29"/>
    </row>
    <row r="8" spans="1:237" x14ac:dyDescent="0.2">
      <c r="A8" s="37" t="s">
        <v>33</v>
      </c>
      <c r="B8" s="38">
        <v>-1</v>
      </c>
      <c r="C8" s="133" t="s">
        <v>666</v>
      </c>
      <c r="D8" s="136" t="s">
        <v>693</v>
      </c>
      <c r="E8" s="40">
        <v>1.1399999999999999</v>
      </c>
      <c r="F8" s="40">
        <v>1.03</v>
      </c>
      <c r="G8" s="41">
        <f t="shared" ref="G8" si="28">E8*F8</f>
        <v>1.17</v>
      </c>
      <c r="H8" s="42"/>
      <c r="I8" s="43" t="str">
        <f t="shared" ref="I8" si="29">IF(H8="OUI",$G8,"")</f>
        <v/>
      </c>
      <c r="J8" s="42"/>
      <c r="K8" s="41" t="str">
        <f t="shared" ref="K8" si="30">IF(J8="OUI",$G8,"")</f>
        <v/>
      </c>
      <c r="L8" s="65" t="str">
        <f t="shared" ref="L8" si="31">+IF(AU8="X",$K8,"")</f>
        <v/>
      </c>
      <c r="M8" s="65" t="str">
        <f t="shared" ref="M8" si="32">+IF(AV8="X",$K8,"")</f>
        <v/>
      </c>
      <c r="N8" s="65" t="str">
        <f t="shared" ref="N8" si="33">+IF(AW8="X",$K8,"")</f>
        <v/>
      </c>
      <c r="O8" s="42"/>
      <c r="P8" s="41" t="str">
        <f t="shared" ref="P8" si="34">IF(O8="OUI",$G8,"")</f>
        <v/>
      </c>
      <c r="Q8" s="42" t="s">
        <v>35</v>
      </c>
      <c r="R8" s="41">
        <f t="shared" ref="R8" si="35">IF(Q8="OUI",$G8,"")</f>
        <v>1.17</v>
      </c>
      <c r="S8" s="42"/>
      <c r="T8" s="41" t="str">
        <f t="shared" ref="T8" si="36">IF(S8="OUI",$G8,"")</f>
        <v/>
      </c>
      <c r="U8" s="43"/>
      <c r="V8" s="43" t="str">
        <f t="shared" si="0"/>
        <v/>
      </c>
      <c r="W8" s="43" t="str">
        <f t="shared" si="1"/>
        <v/>
      </c>
      <c r="X8" s="43" t="str">
        <f t="shared" si="2"/>
        <v/>
      </c>
      <c r="Y8" s="43" t="str">
        <f t="shared" si="3"/>
        <v/>
      </c>
      <c r="Z8" s="43">
        <f t="shared" si="4"/>
        <v>1</v>
      </c>
      <c r="AA8" s="43">
        <f t="shared" ref="AA8" si="37">(2*E8+2*F8)</f>
        <v>4.34</v>
      </c>
      <c r="AB8" s="117"/>
      <c r="AC8" s="117"/>
      <c r="AD8" s="117"/>
      <c r="AE8" s="117"/>
      <c r="AF8" s="117"/>
      <c r="AG8" s="41">
        <f>Tableau274546[[#This Row],[Surf Men ext]]</f>
        <v>1.17</v>
      </c>
      <c r="AH8" s="43" t="str">
        <f t="shared" si="11"/>
        <v/>
      </c>
      <c r="AI8" s="43" t="str">
        <f t="shared" si="12"/>
        <v/>
      </c>
      <c r="AJ8" s="43" t="str">
        <f t="shared" si="13"/>
        <v/>
      </c>
      <c r="AK8" s="43" t="str">
        <f t="shared" si="14"/>
        <v/>
      </c>
      <c r="AL8" s="43">
        <f t="shared" si="15"/>
        <v>1.17</v>
      </c>
      <c r="AM8" s="44">
        <f t="shared" ref="AM8" si="38">(2*E8+2*F8)*2</f>
        <v>8.68</v>
      </c>
      <c r="AN8" s="96">
        <v>2029</v>
      </c>
      <c r="AO8" s="40" t="str">
        <f>IF($AN8=2025,$AM8,"")</f>
        <v/>
      </c>
      <c r="AP8" s="40" t="str">
        <f>IF($AN8=2026,$AM8,"")</f>
        <v/>
      </c>
      <c r="AQ8" s="40" t="str">
        <f>IF($AN8=2027,$AM8,"")</f>
        <v/>
      </c>
      <c r="AR8" s="40" t="str">
        <f>IF($AN8=2028,$AM8,"")</f>
        <v/>
      </c>
      <c r="AS8" s="40">
        <f>IF($AN8=2029,$AM8,"")</f>
        <v>8.68</v>
      </c>
      <c r="AT8" s="42">
        <f t="shared" ref="AT8" si="39">+G8*2</f>
        <v>2.34</v>
      </c>
      <c r="AU8" s="42"/>
      <c r="AV8" s="40" t="s">
        <v>36</v>
      </c>
      <c r="AW8" s="43"/>
      <c r="AX8" s="40"/>
      <c r="AY8" s="45" t="s">
        <v>37</v>
      </c>
      <c r="AZ8" s="46"/>
      <c r="BA8" s="133" t="s">
        <v>34</v>
      </c>
      <c r="BB8" s="135" t="s">
        <v>665</v>
      </c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40"/>
      <c r="HL8" s="40"/>
      <c r="HM8" s="40"/>
      <c r="IC8" s="29"/>
    </row>
    <row r="9" spans="1:237" x14ac:dyDescent="0.2">
      <c r="A9" s="37" t="s">
        <v>33</v>
      </c>
      <c r="B9" s="38">
        <v>-1</v>
      </c>
      <c r="C9" s="133" t="s">
        <v>667</v>
      </c>
      <c r="D9" s="136" t="s">
        <v>693</v>
      </c>
      <c r="E9" s="40">
        <v>1.1399999999999999</v>
      </c>
      <c r="F9" s="40">
        <v>1.03</v>
      </c>
      <c r="G9" s="41">
        <f t="shared" si="16"/>
        <v>1.17</v>
      </c>
      <c r="H9" s="42"/>
      <c r="I9" s="43" t="str">
        <f t="shared" si="17"/>
        <v/>
      </c>
      <c r="J9" s="42"/>
      <c r="K9" s="41" t="str">
        <f t="shared" si="18"/>
        <v/>
      </c>
      <c r="L9" s="65" t="str">
        <f t="shared" si="19"/>
        <v/>
      </c>
      <c r="M9" s="65" t="str">
        <f t="shared" si="20"/>
        <v/>
      </c>
      <c r="N9" s="65" t="str">
        <f t="shared" si="21"/>
        <v/>
      </c>
      <c r="O9" s="42"/>
      <c r="P9" s="41" t="str">
        <f t="shared" si="22"/>
        <v/>
      </c>
      <c r="Q9" s="42" t="s">
        <v>35</v>
      </c>
      <c r="R9" s="41">
        <f t="shared" si="23"/>
        <v>1.17</v>
      </c>
      <c r="S9" s="42"/>
      <c r="T9" s="41" t="str">
        <f t="shared" si="24"/>
        <v/>
      </c>
      <c r="U9" s="43"/>
      <c r="V9" s="43" t="str">
        <f t="shared" si="0"/>
        <v/>
      </c>
      <c r="W9" s="43" t="str">
        <f t="shared" si="1"/>
        <v/>
      </c>
      <c r="X9" s="43" t="str">
        <f t="shared" si="2"/>
        <v/>
      </c>
      <c r="Y9" s="43" t="str">
        <f t="shared" si="3"/>
        <v/>
      </c>
      <c r="Z9" s="43">
        <f t="shared" si="4"/>
        <v>1</v>
      </c>
      <c r="AA9" s="43">
        <f t="shared" si="5"/>
        <v>4.34</v>
      </c>
      <c r="AB9" s="117"/>
      <c r="AC9" s="117"/>
      <c r="AD9" s="117"/>
      <c r="AE9" s="117"/>
      <c r="AF9" s="117"/>
      <c r="AG9" s="41">
        <f>Tableau274546[[#This Row],[Surf Men ext]]</f>
        <v>1.17</v>
      </c>
      <c r="AH9" s="43" t="str">
        <f t="shared" si="11"/>
        <v/>
      </c>
      <c r="AI9" s="43" t="str">
        <f t="shared" si="12"/>
        <v/>
      </c>
      <c r="AJ9" s="43" t="str">
        <f t="shared" si="13"/>
        <v/>
      </c>
      <c r="AK9" s="43" t="str">
        <f t="shared" si="14"/>
        <v/>
      </c>
      <c r="AL9" s="43">
        <f t="shared" si="15"/>
        <v>1.17</v>
      </c>
      <c r="AM9" s="44">
        <f t="shared" si="25"/>
        <v>8.68</v>
      </c>
      <c r="AN9" s="96">
        <v>2029</v>
      </c>
      <c r="AO9" s="40" t="str">
        <f t="shared" ref="AO9:AO101" si="40">IF($AN9=2025,$AM9,"")</f>
        <v/>
      </c>
      <c r="AP9" s="40" t="str">
        <f t="shared" ref="AP9:AP101" si="41">IF($AN9=2026,$AM9,"")</f>
        <v/>
      </c>
      <c r="AQ9" s="40" t="str">
        <f t="shared" ref="AQ9:AQ101" si="42">IF($AN9=2027,$AM9,"")</f>
        <v/>
      </c>
      <c r="AR9" s="40" t="str">
        <f t="shared" ref="AR9:AR101" si="43">IF($AN9=2028,$AM9,"")</f>
        <v/>
      </c>
      <c r="AS9" s="40">
        <f t="shared" ref="AS9:AS101" si="44">IF($AN9=2029,$AM9,"")</f>
        <v>8.68</v>
      </c>
      <c r="AT9" s="42">
        <f t="shared" si="26"/>
        <v>2.34</v>
      </c>
      <c r="AU9" s="42"/>
      <c r="AV9" s="40" t="s">
        <v>36</v>
      </c>
      <c r="AW9" s="43"/>
      <c r="AX9" s="40"/>
      <c r="AY9" s="45" t="s">
        <v>37</v>
      </c>
      <c r="AZ9" s="46"/>
      <c r="BA9" s="133" t="s">
        <v>38</v>
      </c>
      <c r="BB9" s="135" t="s">
        <v>665</v>
      </c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40"/>
      <c r="HF9" s="40"/>
      <c r="HG9" s="40"/>
      <c r="HH9" s="40"/>
      <c r="HI9" s="40"/>
      <c r="HJ9" s="40"/>
      <c r="HK9" s="40"/>
      <c r="HL9" s="40"/>
      <c r="HM9" s="40"/>
      <c r="IC9" s="29"/>
    </row>
    <row r="10" spans="1:237" x14ac:dyDescent="0.2">
      <c r="A10" s="37" t="s">
        <v>33</v>
      </c>
      <c r="B10" s="38">
        <v>-1</v>
      </c>
      <c r="C10" s="133" t="s">
        <v>668</v>
      </c>
      <c r="D10" s="136" t="s">
        <v>693</v>
      </c>
      <c r="E10" s="40">
        <v>1.1399999999999999</v>
      </c>
      <c r="F10" s="40">
        <v>1.03</v>
      </c>
      <c r="G10" s="41">
        <f>E10*F10</f>
        <v>1.17</v>
      </c>
      <c r="H10" s="42"/>
      <c r="I10" s="43" t="str">
        <f>IF(H10="OUI",$G10,"")</f>
        <v/>
      </c>
      <c r="J10" s="42"/>
      <c r="K10" s="41" t="str">
        <f>IF(J10="OUI",$G10,"")</f>
        <v/>
      </c>
      <c r="L10" s="65" t="str">
        <f t="shared" ref="L10:N12" si="45">+IF(AU10="X",$K10,"")</f>
        <v/>
      </c>
      <c r="M10" s="65" t="str">
        <f t="shared" si="45"/>
        <v/>
      </c>
      <c r="N10" s="65" t="str">
        <f t="shared" si="45"/>
        <v/>
      </c>
      <c r="O10" s="42"/>
      <c r="P10" s="41" t="str">
        <f>IF(O10="OUI",$G10,"")</f>
        <v/>
      </c>
      <c r="Q10" s="42" t="s">
        <v>35</v>
      </c>
      <c r="R10" s="41">
        <f>IF(Q10="OUI",$G10,"")</f>
        <v>1.17</v>
      </c>
      <c r="S10" s="42"/>
      <c r="T10" s="41" t="str">
        <f>IF(S10="OUI",$G10,"")</f>
        <v/>
      </c>
      <c r="U10" s="43"/>
      <c r="V10" s="43" t="str">
        <f>IF($AN10=2025,1,"")</f>
        <v/>
      </c>
      <c r="W10" s="43" t="str">
        <f>IF($AN10=2026,1,"")</f>
        <v/>
      </c>
      <c r="X10" s="43" t="str">
        <f>IF($AN10=2027,1,"")</f>
        <v/>
      </c>
      <c r="Y10" s="43" t="str">
        <f>IF($AN10=2028,1,"")</f>
        <v/>
      </c>
      <c r="Z10" s="43">
        <f>IF($AN10=2029,1,"")</f>
        <v>1</v>
      </c>
      <c r="AA10" s="43">
        <f>(2*E10+2*F10)</f>
        <v>4.34</v>
      </c>
      <c r="AB10" s="117" t="str">
        <f>IF($AN10=2025,1,"")</f>
        <v/>
      </c>
      <c r="AC10" s="117" t="str">
        <f>IF($AN10=2026,1,"")</f>
        <v/>
      </c>
      <c r="AD10" s="117" t="str">
        <f>IF($AN10=2027,1,"")</f>
        <v/>
      </c>
      <c r="AE10" s="117" t="str">
        <f>IF($AN10=2028,1,"")</f>
        <v/>
      </c>
      <c r="AF10" s="117">
        <f>IF($AN10=2029,1,"")</f>
        <v>1</v>
      </c>
      <c r="AG10" s="41">
        <f>Tableau274546[[#This Row],[Surf Men ext]]</f>
        <v>1.17</v>
      </c>
      <c r="AH10" s="43" t="str">
        <f>IF($AN10=2025,$AG10,"")</f>
        <v/>
      </c>
      <c r="AI10" s="43" t="str">
        <f>IF($AN10=2026,$AG10,"")</f>
        <v/>
      </c>
      <c r="AJ10" s="43" t="str">
        <f>IF($AN10=2027,$AG10,"")</f>
        <v/>
      </c>
      <c r="AK10" s="43" t="str">
        <f>IF($AN10=2028,$AG10,"")</f>
        <v/>
      </c>
      <c r="AL10" s="43">
        <f>IF($AN10=2029,$AG10,"")</f>
        <v>1.17</v>
      </c>
      <c r="AM10" s="44">
        <f>(2*E10+2*F10)*2</f>
        <v>8.68</v>
      </c>
      <c r="AN10" s="96">
        <v>2029</v>
      </c>
      <c r="AO10" s="40" t="str">
        <f>IF($AN10="2025",$AM10,"")</f>
        <v/>
      </c>
      <c r="AP10" s="40" t="str">
        <f>IF($AN10="2026",$AM10,"")</f>
        <v/>
      </c>
      <c r="AQ10" s="40" t="str">
        <f>IF($AN10="2027",$AM10,"")</f>
        <v/>
      </c>
      <c r="AR10" s="40" t="str">
        <f>IF($AN10="2028",$AM10,"")</f>
        <v/>
      </c>
      <c r="AS10" s="40" t="str">
        <f>IF($AN10="2029",$AM10,"")</f>
        <v/>
      </c>
      <c r="AT10" s="42">
        <f>+G10*2</f>
        <v>2.34</v>
      </c>
      <c r="AU10" s="42"/>
      <c r="AV10" s="40" t="s">
        <v>36</v>
      </c>
      <c r="AW10" s="43"/>
      <c r="AX10" s="40"/>
      <c r="AY10" s="45" t="s">
        <v>37</v>
      </c>
      <c r="AZ10" s="46"/>
      <c r="BA10" s="133" t="s">
        <v>277</v>
      </c>
      <c r="BB10" s="135" t="s">
        <v>665</v>
      </c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IC10" s="29"/>
    </row>
    <row r="11" spans="1:237" x14ac:dyDescent="0.2">
      <c r="A11" s="37" t="s">
        <v>33</v>
      </c>
      <c r="B11" s="38">
        <v>-1</v>
      </c>
      <c r="C11" s="133" t="s">
        <v>669</v>
      </c>
      <c r="D11" s="136" t="s">
        <v>693</v>
      </c>
      <c r="E11" s="40">
        <v>1.1399999999999999</v>
      </c>
      <c r="F11" s="40">
        <v>1.03</v>
      </c>
      <c r="G11" s="41">
        <f>E11*F11</f>
        <v>1.17</v>
      </c>
      <c r="H11" s="42"/>
      <c r="I11" s="43" t="str">
        <f>IF(H11="OUI",$G11,"")</f>
        <v/>
      </c>
      <c r="J11" s="42"/>
      <c r="K11" s="41" t="str">
        <f>IF(J11="OUI",$G11,"")</f>
        <v/>
      </c>
      <c r="L11" s="65" t="str">
        <f t="shared" si="45"/>
        <v/>
      </c>
      <c r="M11" s="65" t="str">
        <f t="shared" si="45"/>
        <v/>
      </c>
      <c r="N11" s="65" t="str">
        <f t="shared" si="45"/>
        <v/>
      </c>
      <c r="O11" s="42"/>
      <c r="P11" s="41" t="str">
        <f>IF(O11="OUI",$G11,"")</f>
        <v/>
      </c>
      <c r="Q11" s="42" t="s">
        <v>35</v>
      </c>
      <c r="R11" s="41">
        <f>IF(Q11="OUI",$G11,"")</f>
        <v>1.17</v>
      </c>
      <c r="S11" s="42"/>
      <c r="T11" s="41" t="str">
        <f>IF(S11="OUI",$G11,"")</f>
        <v/>
      </c>
      <c r="U11" s="43"/>
      <c r="V11" s="43" t="str">
        <f>IF($AN11=2025,1,"")</f>
        <v/>
      </c>
      <c r="W11" s="43" t="str">
        <f>IF($AN11=2026,1,"")</f>
        <v/>
      </c>
      <c r="X11" s="43" t="str">
        <f>IF($AN11=2027,1,"")</f>
        <v/>
      </c>
      <c r="Y11" s="43" t="str">
        <f>IF($AN11=2028,1,"")</f>
        <v/>
      </c>
      <c r="Z11" s="43">
        <f>IF($AN11=2029,1,"")</f>
        <v>1</v>
      </c>
      <c r="AA11" s="43">
        <f>(2*E11+2*F11)</f>
        <v>4.34</v>
      </c>
      <c r="AB11" s="117" t="str">
        <f>IF($AN11=2025,1,"")</f>
        <v/>
      </c>
      <c r="AC11" s="117" t="str">
        <f>IF($AN11=2026,1,"")</f>
        <v/>
      </c>
      <c r="AD11" s="117" t="str">
        <f>IF($AN11=2027,1,"")</f>
        <v/>
      </c>
      <c r="AE11" s="117" t="str">
        <f>IF($AN11=2028,1,"")</f>
        <v/>
      </c>
      <c r="AF11" s="117">
        <f>IF($AN11=2029,1,"")</f>
        <v>1</v>
      </c>
      <c r="AG11" s="41">
        <f>Tableau274546[[#This Row],[Surf Men ext]]</f>
        <v>1.17</v>
      </c>
      <c r="AH11" s="43" t="str">
        <f>IF($AN11=2025,$AG11,"")</f>
        <v/>
      </c>
      <c r="AI11" s="43" t="str">
        <f>IF($AN11=2026,$AG11,"")</f>
        <v/>
      </c>
      <c r="AJ11" s="43" t="str">
        <f>IF($AN11=2027,$AG11,"")</f>
        <v/>
      </c>
      <c r="AK11" s="43" t="str">
        <f>IF($AN11=2028,$AG11,"")</f>
        <v/>
      </c>
      <c r="AL11" s="43">
        <f>IF($AN11=2029,$AG11,"")</f>
        <v>1.17</v>
      </c>
      <c r="AM11" s="44">
        <f>(2*E11+2*F11)*2</f>
        <v>8.68</v>
      </c>
      <c r="AN11" s="96">
        <v>2029</v>
      </c>
      <c r="AO11" s="40" t="str">
        <f>IF($AN11="2025",$AM11,"")</f>
        <v/>
      </c>
      <c r="AP11" s="40" t="str">
        <f>IF($AN11="2026",$AM11,"")</f>
        <v/>
      </c>
      <c r="AQ11" s="40" t="str">
        <f>IF($AN11="2027",$AM11,"")</f>
        <v/>
      </c>
      <c r="AR11" s="40" t="str">
        <f>IF($AN11="2028",$AM11,"")</f>
        <v/>
      </c>
      <c r="AS11" s="40" t="str">
        <f>IF($AN11="2029",$AM11,"")</f>
        <v/>
      </c>
      <c r="AT11" s="42">
        <f>+G11*2</f>
        <v>2.34</v>
      </c>
      <c r="AU11" s="42"/>
      <c r="AV11" s="40" t="s">
        <v>36</v>
      </c>
      <c r="AW11" s="43"/>
      <c r="AX11" s="40"/>
      <c r="AY11" s="45" t="s">
        <v>37</v>
      </c>
      <c r="AZ11" s="46"/>
      <c r="BA11" s="133" t="s">
        <v>278</v>
      </c>
      <c r="BB11" s="135" t="s">
        <v>665</v>
      </c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IC11" s="29"/>
    </row>
    <row r="12" spans="1:237" x14ac:dyDescent="0.2">
      <c r="A12" s="37" t="s">
        <v>33</v>
      </c>
      <c r="B12" s="38">
        <v>-1</v>
      </c>
      <c r="C12" s="133" t="s">
        <v>670</v>
      </c>
      <c r="D12" s="136" t="s">
        <v>693</v>
      </c>
      <c r="E12" s="40">
        <v>1.1399999999999999</v>
      </c>
      <c r="F12" s="40">
        <v>1.03</v>
      </c>
      <c r="G12" s="41">
        <f>E12*F12</f>
        <v>1.17</v>
      </c>
      <c r="H12" s="42"/>
      <c r="I12" s="43" t="str">
        <f>IF(H12="OUI",$G12,"")</f>
        <v/>
      </c>
      <c r="J12" s="42"/>
      <c r="K12" s="41" t="str">
        <f>IF(J12="OUI",$G12,"")</f>
        <v/>
      </c>
      <c r="L12" s="65" t="str">
        <f t="shared" si="45"/>
        <v/>
      </c>
      <c r="M12" s="65" t="str">
        <f t="shared" si="45"/>
        <v/>
      </c>
      <c r="N12" s="65" t="str">
        <f t="shared" si="45"/>
        <v/>
      </c>
      <c r="O12" s="42"/>
      <c r="P12" s="41" t="str">
        <f>IF(O12="OUI",$G12,"")</f>
        <v/>
      </c>
      <c r="Q12" s="42" t="s">
        <v>35</v>
      </c>
      <c r="R12" s="41">
        <f>IF(Q12="OUI",$G12,"")</f>
        <v>1.17</v>
      </c>
      <c r="S12" s="42"/>
      <c r="T12" s="41" t="str">
        <f>IF(S12="OUI",$G12,"")</f>
        <v/>
      </c>
      <c r="U12" s="43"/>
      <c r="V12" s="43" t="str">
        <f>IF($AN12=2025,1,"")</f>
        <v/>
      </c>
      <c r="W12" s="43" t="str">
        <f>IF($AN12=2026,1,"")</f>
        <v/>
      </c>
      <c r="X12" s="43" t="str">
        <f>IF($AN12=2027,1,"")</f>
        <v/>
      </c>
      <c r="Y12" s="43" t="str">
        <f>IF($AN12=2028,1,"")</f>
        <v/>
      </c>
      <c r="Z12" s="43">
        <f>IF($AN12=2029,1,"")</f>
        <v>1</v>
      </c>
      <c r="AA12" s="43">
        <f>(2*E12+2*F12)</f>
        <v>4.34</v>
      </c>
      <c r="AB12" s="117" t="str">
        <f>IF($AN12=2025,1,"")</f>
        <v/>
      </c>
      <c r="AC12" s="117" t="str">
        <f>IF($AN12=2026,1,"")</f>
        <v/>
      </c>
      <c r="AD12" s="117" t="str">
        <f>IF($AN12=2027,1,"")</f>
        <v/>
      </c>
      <c r="AE12" s="117" t="str">
        <f>IF($AN12=2028,1,"")</f>
        <v/>
      </c>
      <c r="AF12" s="117">
        <f>IF($AN12=2029,1,"")</f>
        <v>1</v>
      </c>
      <c r="AG12" s="41">
        <f>Tableau274546[[#This Row],[Surf Men ext]]</f>
        <v>1.17</v>
      </c>
      <c r="AH12" s="43" t="str">
        <f>IF($AN12=2025,$AG12,"")</f>
        <v/>
      </c>
      <c r="AI12" s="43" t="str">
        <f>IF($AN12=2026,$AG12,"")</f>
        <v/>
      </c>
      <c r="AJ12" s="43" t="str">
        <f>IF($AN12=2027,$AG12,"")</f>
        <v/>
      </c>
      <c r="AK12" s="43" t="str">
        <f>IF($AN12=2028,$AG12,"")</f>
        <v/>
      </c>
      <c r="AL12" s="43">
        <f>IF($AN12=2029,$AG12,"")</f>
        <v>1.17</v>
      </c>
      <c r="AM12" s="44">
        <f>(2*E12+2*F12)*2</f>
        <v>8.68</v>
      </c>
      <c r="AN12" s="96">
        <v>2029</v>
      </c>
      <c r="AO12" s="40" t="str">
        <f>IF($AN12="2025",$AM12,"")</f>
        <v/>
      </c>
      <c r="AP12" s="40" t="str">
        <f>IF($AN12="2026",$AM12,"")</f>
        <v/>
      </c>
      <c r="AQ12" s="40" t="str">
        <f>IF($AN12="2027",$AM12,"")</f>
        <v/>
      </c>
      <c r="AR12" s="40" t="str">
        <f>IF($AN12="2028",$AM12,"")</f>
        <v/>
      </c>
      <c r="AS12" s="40" t="str">
        <f>IF($AN12="2029",$AM12,"")</f>
        <v/>
      </c>
      <c r="AT12" s="42">
        <f>+G12*2</f>
        <v>2.34</v>
      </c>
      <c r="AU12" s="42"/>
      <c r="AV12" s="40" t="s">
        <v>36</v>
      </c>
      <c r="AW12" s="43"/>
      <c r="AX12" s="40"/>
      <c r="AY12" s="45" t="s">
        <v>37</v>
      </c>
      <c r="AZ12" s="46"/>
      <c r="BA12" s="133" t="s">
        <v>279</v>
      </c>
      <c r="BB12" s="135" t="s">
        <v>665</v>
      </c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IC12" s="29"/>
    </row>
    <row r="13" spans="1:237" x14ac:dyDescent="0.2">
      <c r="A13" s="37" t="s">
        <v>33</v>
      </c>
      <c r="B13" s="38">
        <v>-1</v>
      </c>
      <c r="C13" s="133" t="s">
        <v>671</v>
      </c>
      <c r="D13" s="136" t="s">
        <v>693</v>
      </c>
      <c r="E13" s="40">
        <v>1.1399999999999999</v>
      </c>
      <c r="F13" s="40">
        <v>1.03</v>
      </c>
      <c r="G13" s="41">
        <f t="shared" si="16"/>
        <v>1.17</v>
      </c>
      <c r="H13" s="42"/>
      <c r="I13" s="43" t="str">
        <f t="shared" si="17"/>
        <v/>
      </c>
      <c r="J13" s="42"/>
      <c r="K13" s="41" t="str">
        <f t="shared" si="18"/>
        <v/>
      </c>
      <c r="L13" s="65" t="str">
        <f t="shared" si="19"/>
        <v/>
      </c>
      <c r="M13" s="65" t="str">
        <f t="shared" si="20"/>
        <v/>
      </c>
      <c r="N13" s="65" t="str">
        <f t="shared" si="21"/>
        <v/>
      </c>
      <c r="O13" s="42"/>
      <c r="P13" s="41" t="str">
        <f t="shared" si="22"/>
        <v/>
      </c>
      <c r="Q13" s="42" t="s">
        <v>35</v>
      </c>
      <c r="R13" s="41">
        <f t="shared" si="23"/>
        <v>1.17</v>
      </c>
      <c r="S13" s="42"/>
      <c r="T13" s="41" t="str">
        <f>IF(S13="OUI",$G13,"")</f>
        <v/>
      </c>
      <c r="U13" s="43"/>
      <c r="V13" s="43" t="str">
        <f t="shared" si="0"/>
        <v/>
      </c>
      <c r="W13" s="43" t="str">
        <f t="shared" si="1"/>
        <v/>
      </c>
      <c r="X13" s="43" t="str">
        <f t="shared" si="2"/>
        <v/>
      </c>
      <c r="Y13" s="43" t="str">
        <f t="shared" si="3"/>
        <v/>
      </c>
      <c r="Z13" s="43">
        <f t="shared" si="4"/>
        <v>1</v>
      </c>
      <c r="AA13" s="43">
        <f t="shared" si="5"/>
        <v>4.34</v>
      </c>
      <c r="AB13" s="117"/>
      <c r="AC13" s="117"/>
      <c r="AD13" s="117"/>
      <c r="AE13" s="117"/>
      <c r="AF13" s="117"/>
      <c r="AG13" s="41">
        <f>Tableau274546[[#This Row],[Surf Men ext]]</f>
        <v>1.17</v>
      </c>
      <c r="AH13" s="43" t="str">
        <f t="shared" si="11"/>
        <v/>
      </c>
      <c r="AI13" s="43" t="str">
        <f t="shared" si="12"/>
        <v/>
      </c>
      <c r="AJ13" s="43" t="str">
        <f t="shared" si="13"/>
        <v/>
      </c>
      <c r="AK13" s="43" t="str">
        <f t="shared" si="14"/>
        <v/>
      </c>
      <c r="AL13" s="43">
        <f t="shared" si="15"/>
        <v>1.17</v>
      </c>
      <c r="AM13" s="44">
        <f t="shared" si="25"/>
        <v>8.68</v>
      </c>
      <c r="AN13" s="96">
        <v>2029</v>
      </c>
      <c r="AO13" s="40" t="str">
        <f t="shared" si="40"/>
        <v/>
      </c>
      <c r="AP13" s="40" t="str">
        <f t="shared" si="41"/>
        <v/>
      </c>
      <c r="AQ13" s="40" t="str">
        <f t="shared" si="42"/>
        <v/>
      </c>
      <c r="AR13" s="40" t="str">
        <f t="shared" si="43"/>
        <v/>
      </c>
      <c r="AS13" s="40">
        <f t="shared" si="44"/>
        <v>8.68</v>
      </c>
      <c r="AT13" s="42">
        <f t="shared" si="26"/>
        <v>2.34</v>
      </c>
      <c r="AU13" s="42"/>
      <c r="AV13" s="40" t="s">
        <v>36</v>
      </c>
      <c r="AW13" s="43"/>
      <c r="AX13" s="40"/>
      <c r="AY13" s="45" t="s">
        <v>37</v>
      </c>
      <c r="AZ13" s="46"/>
      <c r="BA13" s="133" t="s">
        <v>39</v>
      </c>
      <c r="BB13" s="135" t="s">
        <v>665</v>
      </c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IC13" s="29"/>
    </row>
    <row r="14" spans="1:237" x14ac:dyDescent="0.2">
      <c r="A14" s="37" t="s">
        <v>33</v>
      </c>
      <c r="B14" s="38">
        <v>-1</v>
      </c>
      <c r="C14" s="133" t="s">
        <v>672</v>
      </c>
      <c r="D14" s="136" t="s">
        <v>693</v>
      </c>
      <c r="E14" s="40">
        <v>1.1399999999999999</v>
      </c>
      <c r="F14" s="40">
        <v>1.03</v>
      </c>
      <c r="G14" s="41">
        <f>E14*F14</f>
        <v>1.17</v>
      </c>
      <c r="H14" s="42"/>
      <c r="I14" s="43" t="str">
        <f>IF(H14="OUI",$G14,"")</f>
        <v/>
      </c>
      <c r="J14" s="42"/>
      <c r="K14" s="41" t="str">
        <f>IF(J14="OUI",$G14,"")</f>
        <v/>
      </c>
      <c r="L14" s="65" t="str">
        <f t="shared" si="19"/>
        <v/>
      </c>
      <c r="M14" s="65" t="str">
        <f t="shared" si="20"/>
        <v/>
      </c>
      <c r="N14" s="65" t="str">
        <f t="shared" si="21"/>
        <v/>
      </c>
      <c r="O14" s="42"/>
      <c r="P14" s="41" t="str">
        <f>IF(O14="OUI",$G14,"")</f>
        <v/>
      </c>
      <c r="Q14" s="42" t="s">
        <v>35</v>
      </c>
      <c r="R14" s="41">
        <f>IF(Q14="OUI",$G14,"")</f>
        <v>1.17</v>
      </c>
      <c r="S14" s="42"/>
      <c r="T14" s="41" t="str">
        <f t="shared" si="24"/>
        <v/>
      </c>
      <c r="U14" s="43"/>
      <c r="V14" s="43" t="str">
        <f t="shared" si="0"/>
        <v/>
      </c>
      <c r="W14" s="43" t="str">
        <f t="shared" si="1"/>
        <v/>
      </c>
      <c r="X14" s="43" t="str">
        <f t="shared" si="2"/>
        <v/>
      </c>
      <c r="Y14" s="43" t="str">
        <f t="shared" si="3"/>
        <v/>
      </c>
      <c r="Z14" s="43">
        <f t="shared" si="4"/>
        <v>1</v>
      </c>
      <c r="AA14" s="43">
        <f t="shared" si="5"/>
        <v>4.34</v>
      </c>
      <c r="AB14" s="117"/>
      <c r="AC14" s="117"/>
      <c r="AD14" s="117"/>
      <c r="AE14" s="117"/>
      <c r="AF14" s="117"/>
      <c r="AG14" s="41">
        <f>Tableau274546[[#This Row],[Surf Men ext]]</f>
        <v>1.17</v>
      </c>
      <c r="AH14" s="43" t="str">
        <f t="shared" si="11"/>
        <v/>
      </c>
      <c r="AI14" s="43" t="str">
        <f t="shared" si="12"/>
        <v/>
      </c>
      <c r="AJ14" s="43" t="str">
        <f t="shared" si="13"/>
        <v/>
      </c>
      <c r="AK14" s="43" t="str">
        <f t="shared" si="14"/>
        <v/>
      </c>
      <c r="AL14" s="43">
        <f t="shared" si="15"/>
        <v>1.17</v>
      </c>
      <c r="AM14" s="44">
        <f t="shared" si="25"/>
        <v>8.68</v>
      </c>
      <c r="AN14" s="96">
        <v>2029</v>
      </c>
      <c r="AO14" s="40" t="str">
        <f t="shared" si="40"/>
        <v/>
      </c>
      <c r="AP14" s="40" t="str">
        <f t="shared" si="41"/>
        <v/>
      </c>
      <c r="AQ14" s="40" t="str">
        <f t="shared" si="42"/>
        <v/>
      </c>
      <c r="AR14" s="40" t="str">
        <f t="shared" si="43"/>
        <v/>
      </c>
      <c r="AS14" s="40">
        <f t="shared" si="44"/>
        <v>8.68</v>
      </c>
      <c r="AT14" s="42">
        <f t="shared" si="26"/>
        <v>2.34</v>
      </c>
      <c r="AU14" s="42"/>
      <c r="AV14" s="40" t="s">
        <v>36</v>
      </c>
      <c r="AW14" s="43"/>
      <c r="AX14" s="40"/>
      <c r="AY14" s="45" t="s">
        <v>37</v>
      </c>
      <c r="AZ14" s="46"/>
      <c r="BA14" s="133" t="s">
        <v>40</v>
      </c>
      <c r="BB14" s="135" t="s">
        <v>665</v>
      </c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IC14" s="29"/>
    </row>
    <row r="15" spans="1:237" x14ac:dyDescent="0.2">
      <c r="A15" s="37" t="s">
        <v>33</v>
      </c>
      <c r="B15" s="38">
        <v>-1</v>
      </c>
      <c r="C15" s="133" t="s">
        <v>673</v>
      </c>
      <c r="D15" s="136" t="s">
        <v>693</v>
      </c>
      <c r="E15" s="40">
        <v>1.1399999999999999</v>
      </c>
      <c r="F15" s="40">
        <v>1.03</v>
      </c>
      <c r="G15" s="41">
        <f>E15*F15</f>
        <v>1.17</v>
      </c>
      <c r="H15" s="42"/>
      <c r="I15" s="43" t="str">
        <f>IF(H15="OUI",$G15,"")</f>
        <v/>
      </c>
      <c r="J15" s="42"/>
      <c r="K15" s="41" t="str">
        <f>IF(J15="OUI",$G15,"")</f>
        <v/>
      </c>
      <c r="L15" s="65" t="str">
        <f t="shared" si="19"/>
        <v/>
      </c>
      <c r="M15" s="65" t="str">
        <f t="shared" si="20"/>
        <v/>
      </c>
      <c r="N15" s="65" t="str">
        <f t="shared" si="21"/>
        <v/>
      </c>
      <c r="O15" s="42"/>
      <c r="P15" s="41" t="str">
        <f>IF(O15="OUI",$G15,"")</f>
        <v/>
      </c>
      <c r="Q15" s="42" t="s">
        <v>35</v>
      </c>
      <c r="R15" s="41">
        <f>IF(Q15="OUI",$G15,"")</f>
        <v>1.17</v>
      </c>
      <c r="S15" s="42"/>
      <c r="T15" s="41" t="str">
        <f t="shared" si="24"/>
        <v/>
      </c>
      <c r="U15" s="43"/>
      <c r="V15" s="43" t="str">
        <f t="shared" si="0"/>
        <v/>
      </c>
      <c r="W15" s="43" t="str">
        <f t="shared" si="1"/>
        <v/>
      </c>
      <c r="X15" s="43" t="str">
        <f t="shared" si="2"/>
        <v/>
      </c>
      <c r="Y15" s="43" t="str">
        <f t="shared" si="3"/>
        <v/>
      </c>
      <c r="Z15" s="43">
        <f t="shared" si="4"/>
        <v>1</v>
      </c>
      <c r="AA15" s="43">
        <f t="shared" si="5"/>
        <v>4.34</v>
      </c>
      <c r="AB15" s="117"/>
      <c r="AC15" s="117"/>
      <c r="AD15" s="117"/>
      <c r="AE15" s="117"/>
      <c r="AF15" s="117"/>
      <c r="AG15" s="41">
        <f>Tableau274546[[#This Row],[Surf Men ext]]</f>
        <v>1.17</v>
      </c>
      <c r="AH15" s="43" t="str">
        <f t="shared" si="11"/>
        <v/>
      </c>
      <c r="AI15" s="43" t="str">
        <f t="shared" si="12"/>
        <v/>
      </c>
      <c r="AJ15" s="43" t="str">
        <f t="shared" si="13"/>
        <v/>
      </c>
      <c r="AK15" s="43" t="str">
        <f t="shared" si="14"/>
        <v/>
      </c>
      <c r="AL15" s="43">
        <f t="shared" si="15"/>
        <v>1.17</v>
      </c>
      <c r="AM15" s="44">
        <f t="shared" si="25"/>
        <v>8.68</v>
      </c>
      <c r="AN15" s="96">
        <v>2029</v>
      </c>
      <c r="AO15" s="40" t="str">
        <f t="shared" si="40"/>
        <v/>
      </c>
      <c r="AP15" s="40" t="str">
        <f t="shared" si="41"/>
        <v/>
      </c>
      <c r="AQ15" s="40" t="str">
        <f t="shared" si="42"/>
        <v/>
      </c>
      <c r="AR15" s="40" t="str">
        <f t="shared" si="43"/>
        <v/>
      </c>
      <c r="AS15" s="40">
        <f t="shared" si="44"/>
        <v>8.68</v>
      </c>
      <c r="AT15" s="42">
        <f t="shared" si="26"/>
        <v>2.34</v>
      </c>
      <c r="AU15" s="42"/>
      <c r="AV15" s="40" t="s">
        <v>36</v>
      </c>
      <c r="AW15" s="43"/>
      <c r="AX15" s="40"/>
      <c r="AY15" s="45" t="s">
        <v>37</v>
      </c>
      <c r="AZ15" s="46"/>
      <c r="BA15" s="133" t="s">
        <v>41</v>
      </c>
      <c r="BB15" s="135" t="s">
        <v>665</v>
      </c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IC15" s="29"/>
    </row>
    <row r="16" spans="1:237" x14ac:dyDescent="0.2">
      <c r="A16" s="37" t="s">
        <v>33</v>
      </c>
      <c r="B16" s="38">
        <v>-1</v>
      </c>
      <c r="C16" s="133" t="s">
        <v>674</v>
      </c>
      <c r="D16" s="136" t="s">
        <v>693</v>
      </c>
      <c r="E16" s="40">
        <v>1.1399999999999999</v>
      </c>
      <c r="F16" s="40">
        <v>1.03</v>
      </c>
      <c r="G16" s="41">
        <f>E16*F16</f>
        <v>1.17</v>
      </c>
      <c r="H16" s="42"/>
      <c r="I16" s="43" t="str">
        <f>IF(H16="OUI",$G16,"")</f>
        <v/>
      </c>
      <c r="J16" s="42"/>
      <c r="K16" s="41" t="str">
        <f>IF(J16="OUI",$G16,"")</f>
        <v/>
      </c>
      <c r="L16" s="65" t="str">
        <f t="shared" si="19"/>
        <v/>
      </c>
      <c r="M16" s="65" t="str">
        <f t="shared" si="20"/>
        <v/>
      </c>
      <c r="N16" s="65" t="str">
        <f t="shared" si="21"/>
        <v/>
      </c>
      <c r="O16" s="42"/>
      <c r="P16" s="41" t="str">
        <f>IF(O16="OUI",$G16,"")</f>
        <v/>
      </c>
      <c r="Q16" s="42" t="s">
        <v>35</v>
      </c>
      <c r="R16" s="41">
        <f>IF(Q16="OUI",$G16,"")</f>
        <v>1.17</v>
      </c>
      <c r="S16" s="42"/>
      <c r="T16" s="41" t="str">
        <f t="shared" si="24"/>
        <v/>
      </c>
      <c r="U16" s="43"/>
      <c r="V16" s="43" t="str">
        <f t="shared" si="0"/>
        <v/>
      </c>
      <c r="W16" s="43" t="str">
        <f t="shared" si="1"/>
        <v/>
      </c>
      <c r="X16" s="43" t="str">
        <f t="shared" si="2"/>
        <v/>
      </c>
      <c r="Y16" s="43" t="str">
        <f t="shared" si="3"/>
        <v/>
      </c>
      <c r="Z16" s="43">
        <f t="shared" si="4"/>
        <v>1</v>
      </c>
      <c r="AA16" s="43">
        <f t="shared" si="5"/>
        <v>4.34</v>
      </c>
      <c r="AB16" s="117"/>
      <c r="AC16" s="117"/>
      <c r="AD16" s="117"/>
      <c r="AE16" s="117"/>
      <c r="AF16" s="117"/>
      <c r="AG16" s="41">
        <f>Tableau274546[[#This Row],[Surf Men ext]]</f>
        <v>1.17</v>
      </c>
      <c r="AH16" s="43" t="str">
        <f t="shared" si="11"/>
        <v/>
      </c>
      <c r="AI16" s="43" t="str">
        <f t="shared" si="12"/>
        <v/>
      </c>
      <c r="AJ16" s="43" t="str">
        <f t="shared" si="13"/>
        <v/>
      </c>
      <c r="AK16" s="43" t="str">
        <f t="shared" si="14"/>
        <v/>
      </c>
      <c r="AL16" s="43">
        <f t="shared" si="15"/>
        <v>1.17</v>
      </c>
      <c r="AM16" s="44">
        <f t="shared" si="25"/>
        <v>8.68</v>
      </c>
      <c r="AN16" s="96">
        <v>2029</v>
      </c>
      <c r="AO16" s="40" t="str">
        <f t="shared" si="40"/>
        <v/>
      </c>
      <c r="AP16" s="40" t="str">
        <f t="shared" si="41"/>
        <v/>
      </c>
      <c r="AQ16" s="40" t="str">
        <f t="shared" si="42"/>
        <v/>
      </c>
      <c r="AR16" s="40" t="str">
        <f t="shared" si="43"/>
        <v/>
      </c>
      <c r="AS16" s="40">
        <f t="shared" si="44"/>
        <v>8.68</v>
      </c>
      <c r="AT16" s="42">
        <f t="shared" si="26"/>
        <v>2.34</v>
      </c>
      <c r="AU16" s="42"/>
      <c r="AV16" s="40" t="s">
        <v>36</v>
      </c>
      <c r="AW16" s="43"/>
      <c r="AX16" s="40"/>
      <c r="AY16" s="45" t="s">
        <v>37</v>
      </c>
      <c r="AZ16" s="46"/>
      <c r="BA16" s="133" t="s">
        <v>42</v>
      </c>
      <c r="BB16" s="135" t="s">
        <v>665</v>
      </c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IC16" s="29"/>
    </row>
    <row r="17" spans="1:237" x14ac:dyDescent="0.2">
      <c r="A17" s="37" t="s">
        <v>33</v>
      </c>
      <c r="B17" s="38">
        <v>-1</v>
      </c>
      <c r="C17" s="133" t="s">
        <v>675</v>
      </c>
      <c r="D17" s="136" t="s">
        <v>693</v>
      </c>
      <c r="E17" s="40">
        <v>1.1399999999999999</v>
      </c>
      <c r="F17" s="40">
        <v>1.03</v>
      </c>
      <c r="G17" s="41">
        <f>E17*F17</f>
        <v>1.17</v>
      </c>
      <c r="H17" s="42"/>
      <c r="I17" s="43" t="str">
        <f>IF(H17="OUI",$G17,"")</f>
        <v/>
      </c>
      <c r="J17" s="42"/>
      <c r="K17" s="41" t="str">
        <f>IF(J17="OUI",$G17,"")</f>
        <v/>
      </c>
      <c r="L17" s="65" t="str">
        <f t="shared" si="19"/>
        <v/>
      </c>
      <c r="M17" s="65" t="str">
        <f t="shared" si="20"/>
        <v/>
      </c>
      <c r="N17" s="65" t="str">
        <f t="shared" si="21"/>
        <v/>
      </c>
      <c r="O17" s="42"/>
      <c r="P17" s="41" t="str">
        <f>IF(O17="OUI",$G17,"")</f>
        <v/>
      </c>
      <c r="Q17" s="42" t="s">
        <v>35</v>
      </c>
      <c r="R17" s="41">
        <f>IF(Q17="OUI",$G17,"")</f>
        <v>1.17</v>
      </c>
      <c r="S17" s="42"/>
      <c r="T17" s="41" t="str">
        <f t="shared" si="24"/>
        <v/>
      </c>
      <c r="U17" s="43"/>
      <c r="V17" s="43" t="str">
        <f t="shared" si="0"/>
        <v/>
      </c>
      <c r="W17" s="43" t="str">
        <f t="shared" si="1"/>
        <v/>
      </c>
      <c r="X17" s="43" t="str">
        <f t="shared" si="2"/>
        <v/>
      </c>
      <c r="Y17" s="43" t="str">
        <f t="shared" si="3"/>
        <v/>
      </c>
      <c r="Z17" s="43">
        <f t="shared" si="4"/>
        <v>1</v>
      </c>
      <c r="AA17" s="43">
        <f t="shared" si="5"/>
        <v>4.34</v>
      </c>
      <c r="AB17" s="117"/>
      <c r="AC17" s="117"/>
      <c r="AD17" s="117"/>
      <c r="AE17" s="117"/>
      <c r="AF17" s="117"/>
      <c r="AG17" s="41">
        <f>Tableau274546[[#This Row],[Surf Men ext]]</f>
        <v>1.17</v>
      </c>
      <c r="AH17" s="43" t="str">
        <f t="shared" si="11"/>
        <v/>
      </c>
      <c r="AI17" s="43" t="str">
        <f t="shared" si="12"/>
        <v/>
      </c>
      <c r="AJ17" s="43" t="str">
        <f t="shared" si="13"/>
        <v/>
      </c>
      <c r="AK17" s="43" t="str">
        <f t="shared" si="14"/>
        <v/>
      </c>
      <c r="AL17" s="43">
        <f t="shared" si="15"/>
        <v>1.17</v>
      </c>
      <c r="AM17" s="44">
        <f t="shared" si="25"/>
        <v>8.68</v>
      </c>
      <c r="AN17" s="96">
        <v>2029</v>
      </c>
      <c r="AO17" s="40" t="str">
        <f t="shared" si="40"/>
        <v/>
      </c>
      <c r="AP17" s="40" t="str">
        <f t="shared" si="41"/>
        <v/>
      </c>
      <c r="AQ17" s="40" t="str">
        <f t="shared" si="42"/>
        <v/>
      </c>
      <c r="AR17" s="40" t="str">
        <f t="shared" si="43"/>
        <v/>
      </c>
      <c r="AS17" s="40">
        <f t="shared" si="44"/>
        <v>8.68</v>
      </c>
      <c r="AT17" s="42">
        <f t="shared" si="26"/>
        <v>2.34</v>
      </c>
      <c r="AU17" s="42"/>
      <c r="AV17" s="40" t="s">
        <v>36</v>
      </c>
      <c r="AW17" s="43"/>
      <c r="AX17" s="40"/>
      <c r="AY17" s="45" t="s">
        <v>37</v>
      </c>
      <c r="AZ17" s="46"/>
      <c r="BA17" s="133" t="s">
        <v>43</v>
      </c>
      <c r="BB17" s="135" t="s">
        <v>665</v>
      </c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  <c r="FE17" s="40"/>
      <c r="FF17" s="40"/>
      <c r="FG17" s="40"/>
      <c r="FH17" s="40"/>
      <c r="FI17" s="40"/>
      <c r="FJ17" s="40"/>
      <c r="FK17" s="40"/>
      <c r="FL17" s="40"/>
      <c r="FM17" s="40"/>
      <c r="FN17" s="40"/>
      <c r="FO17" s="40"/>
      <c r="FP17" s="40"/>
      <c r="FQ17" s="40"/>
      <c r="FR17" s="40"/>
      <c r="FS17" s="40"/>
      <c r="FT17" s="40"/>
      <c r="FU17" s="40"/>
      <c r="FV17" s="40"/>
      <c r="FW17" s="40"/>
      <c r="FX17" s="40"/>
      <c r="FY17" s="40"/>
      <c r="FZ17" s="40"/>
      <c r="GA17" s="40"/>
      <c r="GB17" s="40"/>
      <c r="GC17" s="40"/>
      <c r="GD17" s="40"/>
      <c r="GE17" s="40"/>
      <c r="GF17" s="40"/>
      <c r="GG17" s="40"/>
      <c r="GH17" s="40"/>
      <c r="GI17" s="40"/>
      <c r="GJ17" s="40"/>
      <c r="GK17" s="40"/>
      <c r="GL17" s="40"/>
      <c r="GM17" s="40"/>
      <c r="GN17" s="40"/>
      <c r="GO17" s="40"/>
      <c r="GP17" s="40"/>
      <c r="GQ17" s="40"/>
      <c r="GR17" s="40"/>
      <c r="GS17" s="40"/>
      <c r="GT17" s="40"/>
      <c r="GU17" s="40"/>
      <c r="GV17" s="40"/>
      <c r="GW17" s="40"/>
      <c r="GX17" s="40"/>
      <c r="GY17" s="40"/>
      <c r="GZ17" s="40"/>
      <c r="HA17" s="40"/>
      <c r="HB17" s="40"/>
      <c r="HC17" s="40"/>
      <c r="HD17" s="40"/>
      <c r="HE17" s="40"/>
      <c r="HF17" s="40"/>
      <c r="HG17" s="40"/>
      <c r="HH17" s="40"/>
      <c r="HI17" s="40"/>
      <c r="HJ17" s="40"/>
      <c r="HK17" s="40"/>
      <c r="HL17" s="40"/>
      <c r="HM17" s="40"/>
      <c r="IC17" s="29"/>
    </row>
    <row r="18" spans="1:237" x14ac:dyDescent="0.2">
      <c r="A18" s="37" t="s">
        <v>33</v>
      </c>
      <c r="B18" s="38">
        <v>-1</v>
      </c>
      <c r="C18" s="134" t="s">
        <v>676</v>
      </c>
      <c r="D18" s="136" t="s">
        <v>693</v>
      </c>
      <c r="E18" s="40">
        <v>1.1399999999999999</v>
      </c>
      <c r="F18" s="40">
        <v>1.03</v>
      </c>
      <c r="G18" s="41">
        <f t="shared" si="16"/>
        <v>1.17</v>
      </c>
      <c r="H18" s="42"/>
      <c r="I18" s="43" t="str">
        <f t="shared" si="17"/>
        <v/>
      </c>
      <c r="J18" s="42"/>
      <c r="K18" s="41" t="str">
        <f t="shared" si="18"/>
        <v/>
      </c>
      <c r="L18" s="65" t="str">
        <f t="shared" si="19"/>
        <v/>
      </c>
      <c r="M18" s="65" t="str">
        <f t="shared" si="20"/>
        <v/>
      </c>
      <c r="N18" s="65" t="str">
        <f t="shared" si="21"/>
        <v/>
      </c>
      <c r="O18" s="42"/>
      <c r="P18" s="41" t="str">
        <f t="shared" si="22"/>
        <v/>
      </c>
      <c r="Q18" s="42" t="s">
        <v>35</v>
      </c>
      <c r="R18" s="41">
        <f t="shared" si="23"/>
        <v>1.17</v>
      </c>
      <c r="S18" s="42"/>
      <c r="T18" s="41" t="str">
        <f t="shared" si="24"/>
        <v/>
      </c>
      <c r="U18" s="43"/>
      <c r="V18" s="43" t="str">
        <f t="shared" si="0"/>
        <v/>
      </c>
      <c r="W18" s="43">
        <f t="shared" si="1"/>
        <v>1</v>
      </c>
      <c r="X18" s="43" t="str">
        <f t="shared" si="2"/>
        <v/>
      </c>
      <c r="Y18" s="43" t="str">
        <f t="shared" si="3"/>
        <v/>
      </c>
      <c r="Z18" s="43" t="str">
        <f t="shared" si="4"/>
        <v/>
      </c>
      <c r="AA18" s="43">
        <f t="shared" si="5"/>
        <v>4.34</v>
      </c>
      <c r="AB18" s="117"/>
      <c r="AC18" s="117"/>
      <c r="AD18" s="117"/>
      <c r="AE18" s="117"/>
      <c r="AF18" s="117"/>
      <c r="AG18" s="41">
        <f>Tableau274546[[#This Row],[Surf Men ext]]</f>
        <v>1.17</v>
      </c>
      <c r="AH18" s="43" t="str">
        <f t="shared" si="11"/>
        <v/>
      </c>
      <c r="AI18" s="43">
        <f t="shared" si="12"/>
        <v>1.17</v>
      </c>
      <c r="AJ18" s="43" t="str">
        <f t="shared" si="13"/>
        <v/>
      </c>
      <c r="AK18" s="43" t="str">
        <f t="shared" si="14"/>
        <v/>
      </c>
      <c r="AL18" s="43" t="str">
        <f t="shared" si="15"/>
        <v/>
      </c>
      <c r="AM18" s="44">
        <f t="shared" si="25"/>
        <v>8.68</v>
      </c>
      <c r="AN18" s="96">
        <v>2026</v>
      </c>
      <c r="AO18" s="40" t="str">
        <f t="shared" si="40"/>
        <v/>
      </c>
      <c r="AP18" s="40">
        <f t="shared" si="41"/>
        <v>8.68</v>
      </c>
      <c r="AQ18" s="40" t="str">
        <f t="shared" si="42"/>
        <v/>
      </c>
      <c r="AR18" s="40" t="str">
        <f t="shared" si="43"/>
        <v/>
      </c>
      <c r="AS18" s="40" t="str">
        <f t="shared" si="44"/>
        <v/>
      </c>
      <c r="AT18" s="42">
        <f t="shared" si="26"/>
        <v>2.34</v>
      </c>
      <c r="AU18" s="42"/>
      <c r="AV18" s="40" t="s">
        <v>36</v>
      </c>
      <c r="AW18" s="43"/>
      <c r="AX18" s="40"/>
      <c r="AY18" s="45" t="s">
        <v>37</v>
      </c>
      <c r="AZ18" s="46"/>
      <c r="BA18" s="134" t="s">
        <v>44</v>
      </c>
      <c r="BB18" s="135" t="s">
        <v>665</v>
      </c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  <c r="HL18" s="40"/>
      <c r="HM18" s="40"/>
      <c r="IC18" s="29"/>
    </row>
    <row r="19" spans="1:237" x14ac:dyDescent="0.2">
      <c r="A19" s="37" t="s">
        <v>33</v>
      </c>
      <c r="B19" s="38">
        <v>-1</v>
      </c>
      <c r="C19" s="133" t="s">
        <v>677</v>
      </c>
      <c r="D19" s="136" t="s">
        <v>693</v>
      </c>
      <c r="E19" s="40">
        <v>1.1399999999999999</v>
      </c>
      <c r="F19" s="40">
        <v>1.03</v>
      </c>
      <c r="G19" s="41">
        <f t="shared" si="16"/>
        <v>1.17</v>
      </c>
      <c r="H19" s="42"/>
      <c r="I19" s="43" t="str">
        <f t="shared" si="17"/>
        <v/>
      </c>
      <c r="J19" s="42"/>
      <c r="K19" s="41" t="str">
        <f t="shared" si="18"/>
        <v/>
      </c>
      <c r="L19" s="65" t="str">
        <f t="shared" si="19"/>
        <v/>
      </c>
      <c r="M19" s="65" t="str">
        <f t="shared" si="20"/>
        <v/>
      </c>
      <c r="N19" s="65" t="str">
        <f t="shared" si="21"/>
        <v/>
      </c>
      <c r="O19" s="42"/>
      <c r="P19" s="41" t="str">
        <f t="shared" si="22"/>
        <v/>
      </c>
      <c r="Q19" s="42" t="s">
        <v>35</v>
      </c>
      <c r="R19" s="41">
        <f t="shared" si="23"/>
        <v>1.17</v>
      </c>
      <c r="S19" s="42"/>
      <c r="T19" s="41" t="str">
        <f t="shared" si="24"/>
        <v/>
      </c>
      <c r="U19" s="43"/>
      <c r="V19" s="43" t="str">
        <f t="shared" si="0"/>
        <v/>
      </c>
      <c r="W19" s="43" t="str">
        <f t="shared" si="1"/>
        <v/>
      </c>
      <c r="X19" s="43" t="str">
        <f t="shared" si="2"/>
        <v/>
      </c>
      <c r="Y19" s="43" t="str">
        <f t="shared" si="3"/>
        <v/>
      </c>
      <c r="Z19" s="43">
        <f t="shared" si="4"/>
        <v>1</v>
      </c>
      <c r="AA19" s="43">
        <f t="shared" si="5"/>
        <v>4.34</v>
      </c>
      <c r="AB19" s="117"/>
      <c r="AC19" s="117"/>
      <c r="AD19" s="117"/>
      <c r="AE19" s="117"/>
      <c r="AF19" s="117"/>
      <c r="AG19" s="41">
        <f>Tableau274546[[#This Row],[Surf Men ext]]</f>
        <v>1.17</v>
      </c>
      <c r="AH19" s="43" t="str">
        <f t="shared" si="11"/>
        <v/>
      </c>
      <c r="AI19" s="43" t="str">
        <f t="shared" si="12"/>
        <v/>
      </c>
      <c r="AJ19" s="43" t="str">
        <f t="shared" si="13"/>
        <v/>
      </c>
      <c r="AK19" s="43" t="str">
        <f t="shared" si="14"/>
        <v/>
      </c>
      <c r="AL19" s="43">
        <f t="shared" si="15"/>
        <v>1.17</v>
      </c>
      <c r="AM19" s="44">
        <f t="shared" si="25"/>
        <v>8.68</v>
      </c>
      <c r="AN19" s="96">
        <v>2029</v>
      </c>
      <c r="AO19" s="40" t="str">
        <f t="shared" si="40"/>
        <v/>
      </c>
      <c r="AP19" s="40" t="str">
        <f t="shared" si="41"/>
        <v/>
      </c>
      <c r="AQ19" s="40" t="str">
        <f t="shared" si="42"/>
        <v/>
      </c>
      <c r="AR19" s="40" t="str">
        <f t="shared" si="43"/>
        <v/>
      </c>
      <c r="AS19" s="40">
        <f t="shared" si="44"/>
        <v>8.68</v>
      </c>
      <c r="AT19" s="42">
        <f t="shared" si="26"/>
        <v>2.34</v>
      </c>
      <c r="AU19" s="42" t="s">
        <v>36</v>
      </c>
      <c r="AV19" s="40"/>
      <c r="AW19" s="43"/>
      <c r="AX19" s="40"/>
      <c r="AY19" s="45" t="s">
        <v>37</v>
      </c>
      <c r="AZ19" s="46"/>
      <c r="BA19" s="133" t="s">
        <v>45</v>
      </c>
      <c r="BB19" s="135" t="s">
        <v>665</v>
      </c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0"/>
      <c r="FG19" s="40"/>
      <c r="FH19" s="40"/>
      <c r="FI19" s="40"/>
      <c r="FJ19" s="40"/>
      <c r="FK19" s="40"/>
      <c r="FL19" s="40"/>
      <c r="FM19" s="40"/>
      <c r="FN19" s="40"/>
      <c r="FO19" s="40"/>
      <c r="FP19" s="40"/>
      <c r="FQ19" s="40"/>
      <c r="FR19" s="40"/>
      <c r="FS19" s="40"/>
      <c r="FT19" s="40"/>
      <c r="FU19" s="40"/>
      <c r="FV19" s="40"/>
      <c r="FW19" s="40"/>
      <c r="FX19" s="40"/>
      <c r="FY19" s="40"/>
      <c r="FZ19" s="40"/>
      <c r="GA19" s="40"/>
      <c r="GB19" s="40"/>
      <c r="GC19" s="40"/>
      <c r="GD19" s="40"/>
      <c r="GE19" s="40"/>
      <c r="GF19" s="40"/>
      <c r="GG19" s="40"/>
      <c r="GH19" s="40"/>
      <c r="GI19" s="40"/>
      <c r="GJ19" s="40"/>
      <c r="GK19" s="40"/>
      <c r="GL19" s="40"/>
      <c r="GM19" s="40"/>
      <c r="GN19" s="40"/>
      <c r="GO19" s="40"/>
      <c r="GP19" s="40"/>
      <c r="GQ19" s="40"/>
      <c r="GR19" s="40"/>
      <c r="GS19" s="40"/>
      <c r="GT19" s="40"/>
      <c r="GU19" s="40"/>
      <c r="GV19" s="40"/>
      <c r="GW19" s="40"/>
      <c r="GX19" s="40"/>
      <c r="GY19" s="40"/>
      <c r="GZ19" s="40"/>
      <c r="HA19" s="40"/>
      <c r="HB19" s="40"/>
      <c r="HC19" s="40"/>
      <c r="HD19" s="40"/>
      <c r="HE19" s="40"/>
      <c r="HF19" s="40"/>
      <c r="HG19" s="40"/>
      <c r="HH19" s="40"/>
      <c r="HI19" s="40"/>
      <c r="HJ19" s="40"/>
      <c r="HK19" s="40"/>
      <c r="HL19" s="40"/>
      <c r="HM19" s="40"/>
      <c r="IC19" s="29"/>
    </row>
    <row r="20" spans="1:237" x14ac:dyDescent="0.2">
      <c r="A20" s="37" t="s">
        <v>33</v>
      </c>
      <c r="B20" s="38">
        <v>-1</v>
      </c>
      <c r="C20" s="134" t="s">
        <v>678</v>
      </c>
      <c r="D20" s="136" t="s">
        <v>693</v>
      </c>
      <c r="E20" s="40">
        <v>1.1399999999999999</v>
      </c>
      <c r="F20" s="40">
        <v>1.03</v>
      </c>
      <c r="G20" s="41">
        <f t="shared" si="16"/>
        <v>1.17</v>
      </c>
      <c r="H20" s="42"/>
      <c r="I20" s="43" t="str">
        <f t="shared" si="17"/>
        <v/>
      </c>
      <c r="J20" s="42"/>
      <c r="K20" s="41" t="str">
        <f t="shared" si="18"/>
        <v/>
      </c>
      <c r="L20" s="65" t="str">
        <f t="shared" si="19"/>
        <v/>
      </c>
      <c r="M20" s="65" t="str">
        <f t="shared" si="20"/>
        <v/>
      </c>
      <c r="N20" s="65" t="str">
        <f t="shared" si="21"/>
        <v/>
      </c>
      <c r="O20" s="42"/>
      <c r="P20" s="41" t="str">
        <f t="shared" si="22"/>
        <v/>
      </c>
      <c r="Q20" s="42" t="s">
        <v>35</v>
      </c>
      <c r="R20" s="41">
        <f t="shared" si="23"/>
        <v>1.17</v>
      </c>
      <c r="S20" s="42"/>
      <c r="T20" s="41" t="str">
        <f t="shared" si="24"/>
        <v/>
      </c>
      <c r="U20" s="43"/>
      <c r="V20" s="43" t="str">
        <f t="shared" si="0"/>
        <v/>
      </c>
      <c r="W20" s="43">
        <f t="shared" si="1"/>
        <v>1</v>
      </c>
      <c r="X20" s="43" t="str">
        <f t="shared" si="2"/>
        <v/>
      </c>
      <c r="Y20" s="43" t="str">
        <f t="shared" si="3"/>
        <v/>
      </c>
      <c r="Z20" s="43" t="str">
        <f t="shared" si="4"/>
        <v/>
      </c>
      <c r="AA20" s="43">
        <f t="shared" si="5"/>
        <v>4.34</v>
      </c>
      <c r="AB20" s="117"/>
      <c r="AC20" s="117"/>
      <c r="AD20" s="117"/>
      <c r="AE20" s="117"/>
      <c r="AF20" s="117"/>
      <c r="AG20" s="41">
        <f>Tableau274546[[#This Row],[Surf Men ext]]</f>
        <v>1.17</v>
      </c>
      <c r="AH20" s="43" t="str">
        <f t="shared" si="11"/>
        <v/>
      </c>
      <c r="AI20" s="43">
        <f t="shared" si="12"/>
        <v>1.17</v>
      </c>
      <c r="AJ20" s="43" t="str">
        <f t="shared" si="13"/>
        <v/>
      </c>
      <c r="AK20" s="43" t="str">
        <f t="shared" si="14"/>
        <v/>
      </c>
      <c r="AL20" s="43" t="str">
        <f t="shared" si="15"/>
        <v/>
      </c>
      <c r="AM20" s="44">
        <f t="shared" si="25"/>
        <v>8.68</v>
      </c>
      <c r="AN20" s="96">
        <v>2026</v>
      </c>
      <c r="AO20" s="40" t="str">
        <f t="shared" si="40"/>
        <v/>
      </c>
      <c r="AP20" s="40">
        <f t="shared" si="41"/>
        <v>8.68</v>
      </c>
      <c r="AQ20" s="40" t="str">
        <f t="shared" si="42"/>
        <v/>
      </c>
      <c r="AR20" s="40" t="str">
        <f t="shared" si="43"/>
        <v/>
      </c>
      <c r="AS20" s="40" t="str">
        <f t="shared" si="44"/>
        <v/>
      </c>
      <c r="AT20" s="42">
        <f t="shared" si="26"/>
        <v>2.34</v>
      </c>
      <c r="AU20" s="42"/>
      <c r="AV20" s="40" t="s">
        <v>36</v>
      </c>
      <c r="AW20" s="43"/>
      <c r="AY20" s="45" t="s">
        <v>37</v>
      </c>
      <c r="AZ20" s="46"/>
      <c r="BA20" s="134" t="s">
        <v>46</v>
      </c>
      <c r="BB20" s="135" t="s">
        <v>665</v>
      </c>
    </row>
    <row r="21" spans="1:237" x14ac:dyDescent="0.2">
      <c r="A21" s="37" t="s">
        <v>33</v>
      </c>
      <c r="B21" s="38">
        <v>-1</v>
      </c>
      <c r="C21" s="134" t="s">
        <v>679</v>
      </c>
      <c r="D21" s="82" t="s">
        <v>3</v>
      </c>
      <c r="E21" s="40">
        <v>1.1000000000000001</v>
      </c>
      <c r="F21" s="40">
        <v>1.5</v>
      </c>
      <c r="G21" s="41">
        <f t="shared" si="16"/>
        <v>1.65</v>
      </c>
      <c r="H21" s="42"/>
      <c r="I21" s="43" t="str">
        <f t="shared" si="17"/>
        <v/>
      </c>
      <c r="J21" s="42"/>
      <c r="K21" s="41" t="str">
        <f t="shared" si="18"/>
        <v/>
      </c>
      <c r="L21" s="65" t="str">
        <f t="shared" si="19"/>
        <v/>
      </c>
      <c r="M21" s="65" t="str">
        <f t="shared" si="20"/>
        <v/>
      </c>
      <c r="N21" s="65" t="str">
        <f t="shared" si="21"/>
        <v/>
      </c>
      <c r="O21" s="42"/>
      <c r="P21" s="41" t="str">
        <f t="shared" si="22"/>
        <v/>
      </c>
      <c r="Q21" s="42" t="s">
        <v>35</v>
      </c>
      <c r="R21" s="41">
        <f t="shared" si="23"/>
        <v>1.65</v>
      </c>
      <c r="S21" s="42"/>
      <c r="T21" s="41" t="str">
        <f t="shared" si="24"/>
        <v/>
      </c>
      <c r="U21" s="43"/>
      <c r="V21" s="43" t="str">
        <f t="shared" si="0"/>
        <v/>
      </c>
      <c r="W21" s="43">
        <f t="shared" si="1"/>
        <v>1</v>
      </c>
      <c r="X21" s="43" t="str">
        <f t="shared" si="2"/>
        <v/>
      </c>
      <c r="Y21" s="43" t="str">
        <f t="shared" si="3"/>
        <v/>
      </c>
      <c r="Z21" s="43" t="str">
        <f t="shared" si="4"/>
        <v/>
      </c>
      <c r="AA21" s="43">
        <f t="shared" si="5"/>
        <v>5.2</v>
      </c>
      <c r="AB21" s="117"/>
      <c r="AC21" s="117"/>
      <c r="AD21" s="117"/>
      <c r="AE21" s="117"/>
      <c r="AF21" s="117"/>
      <c r="AG21" s="41">
        <f>Tableau274546[[#This Row],[Surf Men ext]]</f>
        <v>1.65</v>
      </c>
      <c r="AH21" s="43" t="str">
        <f t="shared" si="11"/>
        <v/>
      </c>
      <c r="AI21" s="43">
        <f t="shared" si="12"/>
        <v>1.65</v>
      </c>
      <c r="AJ21" s="43" t="str">
        <f t="shared" si="13"/>
        <v/>
      </c>
      <c r="AK21" s="43" t="str">
        <f t="shared" si="14"/>
        <v/>
      </c>
      <c r="AL21" s="43" t="str">
        <f t="shared" si="15"/>
        <v/>
      </c>
      <c r="AM21" s="44">
        <f t="shared" si="25"/>
        <v>10.4</v>
      </c>
      <c r="AN21" s="96">
        <v>2026</v>
      </c>
      <c r="AO21" s="40" t="str">
        <f t="shared" si="40"/>
        <v/>
      </c>
      <c r="AP21" s="40">
        <f t="shared" si="41"/>
        <v>10.4</v>
      </c>
      <c r="AQ21" s="40" t="str">
        <f t="shared" si="42"/>
        <v/>
      </c>
      <c r="AR21" s="40" t="str">
        <f t="shared" si="43"/>
        <v/>
      </c>
      <c r="AS21" s="40" t="str">
        <f t="shared" si="44"/>
        <v/>
      </c>
      <c r="AT21" s="42">
        <f t="shared" si="26"/>
        <v>3.3</v>
      </c>
      <c r="AU21" s="42"/>
      <c r="AV21" s="40" t="s">
        <v>36</v>
      </c>
      <c r="AW21" s="43"/>
      <c r="AY21" s="45" t="s">
        <v>37</v>
      </c>
      <c r="AZ21" s="46"/>
      <c r="BA21" s="134" t="s">
        <v>47</v>
      </c>
      <c r="BB21" s="135" t="s">
        <v>665</v>
      </c>
    </row>
    <row r="22" spans="1:237" x14ac:dyDescent="0.2">
      <c r="A22" s="37" t="s">
        <v>33</v>
      </c>
      <c r="B22" s="38">
        <v>-1</v>
      </c>
      <c r="C22" s="134" t="s">
        <v>680</v>
      </c>
      <c r="D22" s="82" t="s">
        <v>3</v>
      </c>
      <c r="E22" s="40">
        <v>1.1000000000000001</v>
      </c>
      <c r="F22" s="40">
        <v>1.5</v>
      </c>
      <c r="G22" s="41">
        <f t="shared" si="16"/>
        <v>1.65</v>
      </c>
      <c r="H22" s="42"/>
      <c r="I22" s="43" t="str">
        <f t="shared" si="17"/>
        <v/>
      </c>
      <c r="J22" s="42"/>
      <c r="K22" s="41" t="str">
        <f t="shared" si="18"/>
        <v/>
      </c>
      <c r="L22" s="65" t="str">
        <f t="shared" si="19"/>
        <v/>
      </c>
      <c r="M22" s="65" t="str">
        <f t="shared" si="20"/>
        <v/>
      </c>
      <c r="N22" s="65" t="str">
        <f t="shared" si="21"/>
        <v/>
      </c>
      <c r="O22" s="42"/>
      <c r="P22" s="41" t="str">
        <f t="shared" si="22"/>
        <v/>
      </c>
      <c r="Q22" s="42" t="s">
        <v>35</v>
      </c>
      <c r="R22" s="41">
        <f t="shared" si="23"/>
        <v>1.65</v>
      </c>
      <c r="S22" s="42"/>
      <c r="T22" s="41" t="str">
        <f t="shared" si="24"/>
        <v/>
      </c>
      <c r="U22" s="43"/>
      <c r="V22" s="43" t="str">
        <f t="shared" si="0"/>
        <v/>
      </c>
      <c r="W22" s="43">
        <f t="shared" si="1"/>
        <v>1</v>
      </c>
      <c r="X22" s="43" t="str">
        <f t="shared" si="2"/>
        <v/>
      </c>
      <c r="Y22" s="43" t="str">
        <f t="shared" si="3"/>
        <v/>
      </c>
      <c r="Z22" s="43" t="str">
        <f t="shared" si="4"/>
        <v/>
      </c>
      <c r="AA22" s="43">
        <f t="shared" si="5"/>
        <v>5.2</v>
      </c>
      <c r="AB22" s="117"/>
      <c r="AC22" s="117"/>
      <c r="AD22" s="117"/>
      <c r="AE22" s="117"/>
      <c r="AF22" s="117"/>
      <c r="AG22" s="41">
        <f>Tableau274546[[#This Row],[Surf Men ext]]</f>
        <v>1.65</v>
      </c>
      <c r="AH22" s="43" t="str">
        <f t="shared" si="11"/>
        <v/>
      </c>
      <c r="AI22" s="43">
        <f t="shared" si="12"/>
        <v>1.65</v>
      </c>
      <c r="AJ22" s="43" t="str">
        <f t="shared" si="13"/>
        <v/>
      </c>
      <c r="AK22" s="43" t="str">
        <f t="shared" si="14"/>
        <v/>
      </c>
      <c r="AL22" s="43" t="str">
        <f t="shared" si="15"/>
        <v/>
      </c>
      <c r="AM22" s="44">
        <f t="shared" si="25"/>
        <v>10.4</v>
      </c>
      <c r="AN22" s="96">
        <v>2026</v>
      </c>
      <c r="AO22" s="40" t="str">
        <f t="shared" si="40"/>
        <v/>
      </c>
      <c r="AP22" s="40">
        <f t="shared" si="41"/>
        <v>10.4</v>
      </c>
      <c r="AQ22" s="40" t="str">
        <f t="shared" si="42"/>
        <v/>
      </c>
      <c r="AR22" s="40" t="str">
        <f t="shared" si="43"/>
        <v/>
      </c>
      <c r="AS22" s="40" t="str">
        <f t="shared" si="44"/>
        <v/>
      </c>
      <c r="AT22" s="42">
        <f t="shared" si="26"/>
        <v>3.3</v>
      </c>
      <c r="AU22" s="42"/>
      <c r="AV22" s="40" t="s">
        <v>36</v>
      </c>
      <c r="AW22" s="43"/>
      <c r="AY22" s="45" t="s">
        <v>37</v>
      </c>
      <c r="AZ22" s="46"/>
      <c r="BA22" s="134" t="s">
        <v>48</v>
      </c>
      <c r="BB22" s="135" t="s">
        <v>665</v>
      </c>
    </row>
    <row r="23" spans="1:237" x14ac:dyDescent="0.2">
      <c r="A23" s="37" t="s">
        <v>33</v>
      </c>
      <c r="B23" s="38">
        <v>-1</v>
      </c>
      <c r="C23" s="134" t="s">
        <v>681</v>
      </c>
      <c r="D23" s="82" t="s">
        <v>3</v>
      </c>
      <c r="E23" s="40">
        <v>1.1000000000000001</v>
      </c>
      <c r="F23" s="40">
        <v>1.5</v>
      </c>
      <c r="G23" s="41">
        <f t="shared" si="16"/>
        <v>1.65</v>
      </c>
      <c r="H23" s="42"/>
      <c r="I23" s="43" t="str">
        <f t="shared" si="17"/>
        <v/>
      </c>
      <c r="J23" s="42"/>
      <c r="K23" s="41" t="str">
        <f t="shared" si="18"/>
        <v/>
      </c>
      <c r="L23" s="65" t="str">
        <f t="shared" si="19"/>
        <v/>
      </c>
      <c r="M23" s="65" t="str">
        <f t="shared" si="20"/>
        <v/>
      </c>
      <c r="N23" s="65" t="str">
        <f t="shared" si="21"/>
        <v/>
      </c>
      <c r="O23" s="42"/>
      <c r="P23" s="41" t="str">
        <f t="shared" si="22"/>
        <v/>
      </c>
      <c r="Q23" s="42" t="s">
        <v>35</v>
      </c>
      <c r="R23" s="41">
        <f t="shared" si="23"/>
        <v>1.65</v>
      </c>
      <c r="S23" s="42"/>
      <c r="T23" s="41" t="str">
        <f t="shared" si="24"/>
        <v/>
      </c>
      <c r="U23" s="43"/>
      <c r="V23" s="43" t="str">
        <f t="shared" si="0"/>
        <v/>
      </c>
      <c r="W23" s="43">
        <f t="shared" si="1"/>
        <v>1</v>
      </c>
      <c r="X23" s="43" t="str">
        <f t="shared" si="2"/>
        <v/>
      </c>
      <c r="Y23" s="43" t="str">
        <f t="shared" si="3"/>
        <v/>
      </c>
      <c r="Z23" s="43" t="str">
        <f t="shared" si="4"/>
        <v/>
      </c>
      <c r="AA23" s="43">
        <f t="shared" si="5"/>
        <v>5.2</v>
      </c>
      <c r="AB23" s="117"/>
      <c r="AC23" s="117"/>
      <c r="AD23" s="117"/>
      <c r="AE23" s="117"/>
      <c r="AF23" s="117"/>
      <c r="AG23" s="41">
        <f>Tableau274546[[#This Row],[Surf Men ext]]</f>
        <v>1.65</v>
      </c>
      <c r="AH23" s="43" t="str">
        <f t="shared" si="11"/>
        <v/>
      </c>
      <c r="AI23" s="43">
        <f t="shared" si="12"/>
        <v>1.65</v>
      </c>
      <c r="AJ23" s="43" t="str">
        <f t="shared" si="13"/>
        <v/>
      </c>
      <c r="AK23" s="43" t="str">
        <f t="shared" si="14"/>
        <v/>
      </c>
      <c r="AL23" s="43" t="str">
        <f t="shared" si="15"/>
        <v/>
      </c>
      <c r="AM23" s="44">
        <f t="shared" si="25"/>
        <v>10.4</v>
      </c>
      <c r="AN23" s="96">
        <v>2026</v>
      </c>
      <c r="AO23" s="40" t="str">
        <f t="shared" si="40"/>
        <v/>
      </c>
      <c r="AP23" s="40">
        <f t="shared" si="41"/>
        <v>10.4</v>
      </c>
      <c r="AQ23" s="40" t="str">
        <f t="shared" si="42"/>
        <v/>
      </c>
      <c r="AR23" s="40" t="str">
        <f t="shared" si="43"/>
        <v/>
      </c>
      <c r="AS23" s="40" t="str">
        <f t="shared" si="44"/>
        <v/>
      </c>
      <c r="AT23" s="42">
        <f t="shared" si="26"/>
        <v>3.3</v>
      </c>
      <c r="AU23" s="42"/>
      <c r="AV23" s="40" t="s">
        <v>36</v>
      </c>
      <c r="AW23" s="43"/>
      <c r="AY23" s="45" t="s">
        <v>37</v>
      </c>
      <c r="AZ23" s="46"/>
      <c r="BA23" s="134" t="s">
        <v>49</v>
      </c>
      <c r="BB23" s="135" t="s">
        <v>665</v>
      </c>
    </row>
    <row r="24" spans="1:237" x14ac:dyDescent="0.2">
      <c r="A24" s="37" t="s">
        <v>33</v>
      </c>
      <c r="B24" s="38">
        <v>-1</v>
      </c>
      <c r="C24" s="134" t="s">
        <v>682</v>
      </c>
      <c r="D24" s="82" t="s">
        <v>3</v>
      </c>
      <c r="E24" s="40">
        <v>1.1000000000000001</v>
      </c>
      <c r="F24" s="40">
        <v>1.5</v>
      </c>
      <c r="G24" s="41">
        <f t="shared" si="16"/>
        <v>1.65</v>
      </c>
      <c r="H24" s="42"/>
      <c r="I24" s="43" t="str">
        <f t="shared" si="17"/>
        <v/>
      </c>
      <c r="J24" s="42"/>
      <c r="K24" s="41" t="str">
        <f t="shared" si="18"/>
        <v/>
      </c>
      <c r="L24" s="65" t="str">
        <f t="shared" si="19"/>
        <v/>
      </c>
      <c r="M24" s="65" t="str">
        <f t="shared" si="20"/>
        <v/>
      </c>
      <c r="N24" s="65" t="str">
        <f t="shared" si="21"/>
        <v/>
      </c>
      <c r="O24" s="42"/>
      <c r="P24" s="41" t="str">
        <f t="shared" si="22"/>
        <v/>
      </c>
      <c r="Q24" s="42" t="s">
        <v>35</v>
      </c>
      <c r="R24" s="41">
        <f t="shared" si="23"/>
        <v>1.65</v>
      </c>
      <c r="S24" s="42"/>
      <c r="T24" s="41" t="str">
        <f t="shared" si="24"/>
        <v/>
      </c>
      <c r="U24" s="43"/>
      <c r="V24" s="43" t="str">
        <f t="shared" si="0"/>
        <v/>
      </c>
      <c r="W24" s="43">
        <f t="shared" si="1"/>
        <v>1</v>
      </c>
      <c r="X24" s="43" t="str">
        <f t="shared" si="2"/>
        <v/>
      </c>
      <c r="Y24" s="43" t="str">
        <f t="shared" si="3"/>
        <v/>
      </c>
      <c r="Z24" s="43" t="str">
        <f t="shared" si="4"/>
        <v/>
      </c>
      <c r="AA24" s="43">
        <f t="shared" si="5"/>
        <v>5.2</v>
      </c>
      <c r="AB24" s="117"/>
      <c r="AC24" s="117"/>
      <c r="AD24" s="117"/>
      <c r="AE24" s="117"/>
      <c r="AF24" s="117"/>
      <c r="AG24" s="41">
        <f>Tableau274546[[#This Row],[Surf Men ext]]</f>
        <v>1.65</v>
      </c>
      <c r="AH24" s="43" t="str">
        <f t="shared" si="11"/>
        <v/>
      </c>
      <c r="AI24" s="43">
        <f t="shared" si="12"/>
        <v>1.65</v>
      </c>
      <c r="AJ24" s="43" t="str">
        <f t="shared" si="13"/>
        <v/>
      </c>
      <c r="AK24" s="43" t="str">
        <f t="shared" si="14"/>
        <v/>
      </c>
      <c r="AL24" s="43" t="str">
        <f t="shared" si="15"/>
        <v/>
      </c>
      <c r="AM24" s="44">
        <f t="shared" si="25"/>
        <v>10.4</v>
      </c>
      <c r="AN24" s="96">
        <v>2026</v>
      </c>
      <c r="AO24" s="40" t="str">
        <f t="shared" si="40"/>
        <v/>
      </c>
      <c r="AP24" s="40">
        <f t="shared" si="41"/>
        <v>10.4</v>
      </c>
      <c r="AQ24" s="40" t="str">
        <f t="shared" si="42"/>
        <v/>
      </c>
      <c r="AR24" s="40" t="str">
        <f t="shared" si="43"/>
        <v/>
      </c>
      <c r="AS24" s="40" t="str">
        <f t="shared" si="44"/>
        <v/>
      </c>
      <c r="AT24" s="42">
        <f t="shared" si="26"/>
        <v>3.3</v>
      </c>
      <c r="AU24" s="42"/>
      <c r="AV24" s="40" t="s">
        <v>36</v>
      </c>
      <c r="AW24" s="43"/>
      <c r="AY24" s="45" t="s">
        <v>37</v>
      </c>
      <c r="AZ24" s="46"/>
      <c r="BA24" s="134" t="s">
        <v>50</v>
      </c>
      <c r="BB24" s="135" t="s">
        <v>665</v>
      </c>
    </row>
    <row r="25" spans="1:237" x14ac:dyDescent="0.2">
      <c r="A25" s="37" t="s">
        <v>33</v>
      </c>
      <c r="B25" s="38">
        <v>-1</v>
      </c>
      <c r="C25" s="134" t="s">
        <v>683</v>
      </c>
      <c r="D25" s="82" t="s">
        <v>3</v>
      </c>
      <c r="E25" s="40">
        <v>1.1000000000000001</v>
      </c>
      <c r="F25" s="40">
        <v>1.5</v>
      </c>
      <c r="G25" s="41">
        <f t="shared" si="16"/>
        <v>1.65</v>
      </c>
      <c r="H25" s="42"/>
      <c r="I25" s="43" t="str">
        <f t="shared" si="17"/>
        <v/>
      </c>
      <c r="J25" s="42"/>
      <c r="K25" s="41" t="str">
        <f t="shared" si="18"/>
        <v/>
      </c>
      <c r="L25" s="65" t="str">
        <f t="shared" si="19"/>
        <v/>
      </c>
      <c r="M25" s="65" t="str">
        <f t="shared" si="20"/>
        <v/>
      </c>
      <c r="N25" s="65" t="str">
        <f t="shared" si="21"/>
        <v/>
      </c>
      <c r="O25" s="42"/>
      <c r="P25" s="41" t="str">
        <f t="shared" si="22"/>
        <v/>
      </c>
      <c r="Q25" s="42" t="s">
        <v>35</v>
      </c>
      <c r="R25" s="41">
        <f t="shared" si="23"/>
        <v>1.65</v>
      </c>
      <c r="S25" s="42"/>
      <c r="T25" s="41" t="str">
        <f t="shared" si="24"/>
        <v/>
      </c>
      <c r="U25" s="43"/>
      <c r="V25" s="43" t="str">
        <f t="shared" si="0"/>
        <v/>
      </c>
      <c r="W25" s="43">
        <f t="shared" si="1"/>
        <v>1</v>
      </c>
      <c r="X25" s="43" t="str">
        <f t="shared" si="2"/>
        <v/>
      </c>
      <c r="Y25" s="43" t="str">
        <f t="shared" si="3"/>
        <v/>
      </c>
      <c r="Z25" s="43" t="str">
        <f t="shared" si="4"/>
        <v/>
      </c>
      <c r="AA25" s="43">
        <f t="shared" si="5"/>
        <v>5.2</v>
      </c>
      <c r="AB25" s="117"/>
      <c r="AC25" s="117"/>
      <c r="AD25" s="117"/>
      <c r="AE25" s="117"/>
      <c r="AF25" s="117"/>
      <c r="AG25" s="41">
        <f>Tableau274546[[#This Row],[Surf Men ext]]</f>
        <v>1.65</v>
      </c>
      <c r="AH25" s="43" t="str">
        <f t="shared" si="11"/>
        <v/>
      </c>
      <c r="AI25" s="43">
        <f t="shared" si="12"/>
        <v>1.65</v>
      </c>
      <c r="AJ25" s="43" t="str">
        <f t="shared" si="13"/>
        <v/>
      </c>
      <c r="AK25" s="43" t="str">
        <f t="shared" si="14"/>
        <v/>
      </c>
      <c r="AL25" s="43" t="str">
        <f t="shared" si="15"/>
        <v/>
      </c>
      <c r="AM25" s="44">
        <f t="shared" si="25"/>
        <v>10.4</v>
      </c>
      <c r="AN25" s="96">
        <v>2026</v>
      </c>
      <c r="AO25" s="40" t="str">
        <f t="shared" si="40"/>
        <v/>
      </c>
      <c r="AP25" s="40">
        <f t="shared" si="41"/>
        <v>10.4</v>
      </c>
      <c r="AQ25" s="40" t="str">
        <f t="shared" si="42"/>
        <v/>
      </c>
      <c r="AR25" s="40" t="str">
        <f t="shared" si="43"/>
        <v/>
      </c>
      <c r="AS25" s="40" t="str">
        <f t="shared" si="44"/>
        <v/>
      </c>
      <c r="AT25" s="42">
        <f t="shared" si="26"/>
        <v>3.3</v>
      </c>
      <c r="AU25" s="42"/>
      <c r="AV25" s="40" t="s">
        <v>36</v>
      </c>
      <c r="AW25" s="43"/>
      <c r="AY25" s="45" t="s">
        <v>37</v>
      </c>
      <c r="AZ25" s="46"/>
      <c r="BA25" s="134" t="s">
        <v>51</v>
      </c>
      <c r="BB25" s="135" t="s">
        <v>665</v>
      </c>
    </row>
    <row r="26" spans="1:237" x14ac:dyDescent="0.2">
      <c r="A26" s="37" t="s">
        <v>33</v>
      </c>
      <c r="B26" s="38">
        <v>-1</v>
      </c>
      <c r="C26" s="133" t="s">
        <v>686</v>
      </c>
      <c r="D26" s="82" t="s">
        <v>3</v>
      </c>
      <c r="E26" s="40">
        <v>1.1000000000000001</v>
      </c>
      <c r="F26" s="40">
        <v>1.5</v>
      </c>
      <c r="G26" s="41">
        <f>E26*F26</f>
        <v>1.65</v>
      </c>
      <c r="H26" s="42"/>
      <c r="I26" s="43" t="str">
        <f>IF(H26="OUI",$G26,"")</f>
        <v/>
      </c>
      <c r="J26" s="42"/>
      <c r="K26" s="41" t="str">
        <f>IF(J26="OUI",$G26,"")</f>
        <v/>
      </c>
      <c r="L26" s="65" t="str">
        <f t="shared" ref="L26:N28" si="46">+IF(AU26="X",$K26,"")</f>
        <v/>
      </c>
      <c r="M26" s="65" t="str">
        <f t="shared" si="46"/>
        <v/>
      </c>
      <c r="N26" s="65" t="str">
        <f t="shared" si="46"/>
        <v/>
      </c>
      <c r="O26" s="42"/>
      <c r="P26" s="41" t="str">
        <f>IF(O26="OUI",$G26,"")</f>
        <v/>
      </c>
      <c r="Q26" s="42" t="s">
        <v>35</v>
      </c>
      <c r="R26" s="41">
        <f t="shared" ref="R26:R28" si="47">IF(Q26="OUI",$G26,"")</f>
        <v>1.65</v>
      </c>
      <c r="S26" s="42"/>
      <c r="T26" s="41" t="str">
        <f>IF(S26="OUI",$G26,"")</f>
        <v/>
      </c>
      <c r="U26" s="43"/>
      <c r="V26" s="43" t="str">
        <f>IF($AN26=2025,1,"")</f>
        <v/>
      </c>
      <c r="W26" s="43" t="str">
        <f>IF($AN26=2026,1,"")</f>
        <v/>
      </c>
      <c r="X26" s="43" t="str">
        <f>IF($AN26=2027,1,"")</f>
        <v/>
      </c>
      <c r="Y26" s="43" t="str">
        <f>IF($AN26=2028,1,"")</f>
        <v/>
      </c>
      <c r="Z26" s="43">
        <f>IF($AN26=2029,1,"")</f>
        <v>1</v>
      </c>
      <c r="AA26" s="43">
        <f>(2*E26+2*F26)</f>
        <v>5.2</v>
      </c>
      <c r="AB26" s="117" t="str">
        <f>IF($AN26=2025,1,"")</f>
        <v/>
      </c>
      <c r="AC26" s="117" t="str">
        <f>IF($AN26=2026,1,"")</f>
        <v/>
      </c>
      <c r="AD26" s="117" t="str">
        <f>IF($AN26=2027,1,"")</f>
        <v/>
      </c>
      <c r="AE26" s="117" t="str">
        <f>IF($AN26=2028,1,"")</f>
        <v/>
      </c>
      <c r="AF26" s="117">
        <f>IF($AN26=2029,1,"")</f>
        <v>1</v>
      </c>
      <c r="AG26" s="41">
        <f>Tableau274546[[#This Row],[Surf Men ext]]</f>
        <v>1.65</v>
      </c>
      <c r="AH26" s="43" t="str">
        <f>IF($AN26=2025,$AG26,"")</f>
        <v/>
      </c>
      <c r="AI26" s="43" t="str">
        <f>IF($AN26=2026,$AG26,"")</f>
        <v/>
      </c>
      <c r="AJ26" s="43" t="str">
        <f>IF($AN26=2027,$AG26,"")</f>
        <v/>
      </c>
      <c r="AK26" s="43" t="str">
        <f>IF($AN26=2028,$AG26,"")</f>
        <v/>
      </c>
      <c r="AL26" s="43">
        <f>IF($AN26=2029,$AG26,"")</f>
        <v>1.65</v>
      </c>
      <c r="AM26" s="44">
        <f>(2*E26+2*F26)*2</f>
        <v>10.4</v>
      </c>
      <c r="AN26" s="96">
        <v>2029</v>
      </c>
      <c r="AO26" s="40" t="str">
        <f>IF($AN26="2025",$AM26,"")</f>
        <v/>
      </c>
      <c r="AP26" s="40" t="str">
        <f>IF($AN26="2026",$AM26,"")</f>
        <v/>
      </c>
      <c r="AQ26" s="40" t="str">
        <f>IF($AN26="2027",$AM26,"")</f>
        <v/>
      </c>
      <c r="AR26" s="40" t="str">
        <f>IF($AN26="2028",$AM26,"")</f>
        <v/>
      </c>
      <c r="AS26" s="40" t="str">
        <f>IF($AN26="2029",$AM26,"")</f>
        <v/>
      </c>
      <c r="AT26" s="42">
        <f>+G26*2</f>
        <v>3.3</v>
      </c>
      <c r="AU26" s="42"/>
      <c r="AV26" s="40" t="s">
        <v>36</v>
      </c>
      <c r="AW26" s="43"/>
      <c r="AY26" s="45" t="s">
        <v>37</v>
      </c>
      <c r="AZ26" s="46"/>
      <c r="BA26" s="133" t="s">
        <v>204</v>
      </c>
      <c r="BB26" s="135" t="s">
        <v>665</v>
      </c>
    </row>
    <row r="27" spans="1:237" x14ac:dyDescent="0.2">
      <c r="A27" s="37" t="s">
        <v>33</v>
      </c>
      <c r="B27" s="38">
        <v>-1</v>
      </c>
      <c r="C27" s="134" t="s">
        <v>687</v>
      </c>
      <c r="D27" s="82" t="s">
        <v>3</v>
      </c>
      <c r="E27" s="40">
        <v>1.1000000000000001</v>
      </c>
      <c r="F27" s="40">
        <v>1.5</v>
      </c>
      <c r="G27" s="41">
        <f>E27*F27</f>
        <v>1.65</v>
      </c>
      <c r="H27" s="42"/>
      <c r="I27" s="43" t="str">
        <f>IF(H27="OUI",$G27,"")</f>
        <v/>
      </c>
      <c r="J27" s="42"/>
      <c r="K27" s="41" t="str">
        <f>IF(J27="OUI",$G27,"")</f>
        <v/>
      </c>
      <c r="L27" s="65" t="str">
        <f t="shared" si="46"/>
        <v/>
      </c>
      <c r="M27" s="65" t="str">
        <f t="shared" si="46"/>
        <v/>
      </c>
      <c r="N27" s="65" t="str">
        <f t="shared" si="46"/>
        <v/>
      </c>
      <c r="O27" s="42"/>
      <c r="P27" s="41" t="str">
        <f>IF(O27="OUI",$G27,"")</f>
        <v/>
      </c>
      <c r="Q27" s="42" t="s">
        <v>35</v>
      </c>
      <c r="R27" s="41">
        <f t="shared" si="47"/>
        <v>1.65</v>
      </c>
      <c r="S27" s="42"/>
      <c r="T27" s="41" t="str">
        <f>IF(S27="OUI",$G27,"")</f>
        <v/>
      </c>
      <c r="U27" s="43"/>
      <c r="V27" s="43" t="str">
        <f>IF($AN27=2025,1,"")</f>
        <v/>
      </c>
      <c r="W27" s="43">
        <f>IF($AN27=2026,1,"")</f>
        <v>1</v>
      </c>
      <c r="X27" s="43" t="str">
        <f>IF($AN27=2027,1,"")</f>
        <v/>
      </c>
      <c r="Y27" s="43" t="str">
        <f>IF($AN27=2028,1,"")</f>
        <v/>
      </c>
      <c r="Z27" s="43" t="str">
        <f>IF($AN27=2029,1,"")</f>
        <v/>
      </c>
      <c r="AA27" s="43">
        <f>(2*E27+2*F27)</f>
        <v>5.2</v>
      </c>
      <c r="AB27" s="117" t="str">
        <f>IF($AN27=2025,1,"")</f>
        <v/>
      </c>
      <c r="AC27" s="117">
        <f>IF($AN27=2026,1,"")</f>
        <v>1</v>
      </c>
      <c r="AD27" s="117" t="str">
        <f>IF($AN27=2027,1,"")</f>
        <v/>
      </c>
      <c r="AE27" s="117" t="str">
        <f>IF($AN27=2028,1,"")</f>
        <v/>
      </c>
      <c r="AF27" s="117" t="str">
        <f>IF($AN27=2029,1,"")</f>
        <v/>
      </c>
      <c r="AG27" s="41">
        <f>Tableau274546[[#This Row],[Surf Men ext]]</f>
        <v>1.65</v>
      </c>
      <c r="AH27" s="43" t="str">
        <f>IF($AN27=2025,$AG27,"")</f>
        <v/>
      </c>
      <c r="AI27" s="43">
        <f>IF($AN27=2026,$AG27,"")</f>
        <v>1.65</v>
      </c>
      <c r="AJ27" s="43" t="str">
        <f>IF($AN27=2027,$AG27,"")</f>
        <v/>
      </c>
      <c r="AK27" s="43" t="str">
        <f>IF($AN27=2028,$AG27,"")</f>
        <v/>
      </c>
      <c r="AL27" s="43" t="str">
        <f>IF($AN27=2029,$AG27,"")</f>
        <v/>
      </c>
      <c r="AM27" s="44">
        <f>(2*E27+2*F27)*2</f>
        <v>10.4</v>
      </c>
      <c r="AN27" s="96">
        <v>2026</v>
      </c>
      <c r="AO27" s="40" t="str">
        <f>IF($AN27="2025",$AM27,"")</f>
        <v/>
      </c>
      <c r="AP27" s="40" t="str">
        <f>IF($AN27="2026",$AM27,"")</f>
        <v/>
      </c>
      <c r="AQ27" s="40" t="str">
        <f>IF($AN27="2027",$AM27,"")</f>
        <v/>
      </c>
      <c r="AR27" s="40" t="str">
        <f>IF($AN27="2028",$AM27,"")</f>
        <v/>
      </c>
      <c r="AS27" s="40" t="str">
        <f>IF($AN27="2029",$AM27,"")</f>
        <v/>
      </c>
      <c r="AT27" s="42">
        <f>+G27*2</f>
        <v>3.3</v>
      </c>
      <c r="AU27" s="42"/>
      <c r="AV27" s="40" t="s">
        <v>36</v>
      </c>
      <c r="AW27" s="43"/>
      <c r="AY27" s="45" t="s">
        <v>37</v>
      </c>
      <c r="AZ27" s="46"/>
      <c r="BA27" s="134" t="s">
        <v>205</v>
      </c>
      <c r="BB27" s="135" t="s">
        <v>665</v>
      </c>
    </row>
    <row r="28" spans="1:237" x14ac:dyDescent="0.2">
      <c r="A28" s="37" t="s">
        <v>33</v>
      </c>
      <c r="B28" s="38">
        <v>-1</v>
      </c>
      <c r="C28" s="134" t="s">
        <v>688</v>
      </c>
      <c r="D28" s="82" t="s">
        <v>3</v>
      </c>
      <c r="E28" s="40">
        <v>1.1000000000000001</v>
      </c>
      <c r="F28" s="40">
        <v>1.5</v>
      </c>
      <c r="G28" s="41">
        <f>E28*F28</f>
        <v>1.65</v>
      </c>
      <c r="H28" s="42"/>
      <c r="I28" s="43" t="str">
        <f>IF(H28="OUI",$G28,"")</f>
        <v/>
      </c>
      <c r="J28" s="42"/>
      <c r="K28" s="41" t="str">
        <f>IF(J28="OUI",$G28,"")</f>
        <v/>
      </c>
      <c r="L28" s="65" t="str">
        <f t="shared" si="46"/>
        <v/>
      </c>
      <c r="M28" s="65" t="str">
        <f t="shared" si="46"/>
        <v/>
      </c>
      <c r="N28" s="65" t="str">
        <f t="shared" si="46"/>
        <v/>
      </c>
      <c r="O28" s="42"/>
      <c r="P28" s="41" t="str">
        <f>IF(O28="OUI",$G28,"")</f>
        <v/>
      </c>
      <c r="Q28" s="42" t="s">
        <v>35</v>
      </c>
      <c r="R28" s="41">
        <f t="shared" si="47"/>
        <v>1.65</v>
      </c>
      <c r="S28" s="42"/>
      <c r="T28" s="41" t="str">
        <f>IF(S28="OUI",$G28,"")</f>
        <v/>
      </c>
      <c r="U28" s="43"/>
      <c r="V28" s="43" t="str">
        <f>IF($AN28=2025,1,"")</f>
        <v/>
      </c>
      <c r="W28" s="43">
        <f>IF($AN28=2026,1,"")</f>
        <v>1</v>
      </c>
      <c r="X28" s="43" t="str">
        <f>IF($AN28=2027,1,"")</f>
        <v/>
      </c>
      <c r="Y28" s="43" t="str">
        <f>IF($AN28=2028,1,"")</f>
        <v/>
      </c>
      <c r="Z28" s="43" t="str">
        <f>IF($AN28=2029,1,"")</f>
        <v/>
      </c>
      <c r="AA28" s="43">
        <f>(2*E28+2*F28)</f>
        <v>5.2</v>
      </c>
      <c r="AB28" s="117" t="str">
        <f>IF($AN28=2025,1,"")</f>
        <v/>
      </c>
      <c r="AC28" s="117">
        <f>IF($AN28=2026,1,"")</f>
        <v>1</v>
      </c>
      <c r="AD28" s="117" t="str">
        <f>IF($AN28=2027,1,"")</f>
        <v/>
      </c>
      <c r="AE28" s="117" t="str">
        <f>IF($AN28=2028,1,"")</f>
        <v/>
      </c>
      <c r="AF28" s="117" t="str">
        <f>IF($AN28=2029,1,"")</f>
        <v/>
      </c>
      <c r="AG28" s="41">
        <f>Tableau274546[[#This Row],[Surf Men ext]]</f>
        <v>1.65</v>
      </c>
      <c r="AH28" s="43" t="str">
        <f>IF($AN28=2025,$AG28,"")</f>
        <v/>
      </c>
      <c r="AI28" s="43">
        <f>IF($AN28=2026,$AG28,"")</f>
        <v>1.65</v>
      </c>
      <c r="AJ28" s="43" t="str">
        <f>IF($AN28=2027,$AG28,"")</f>
        <v/>
      </c>
      <c r="AK28" s="43" t="str">
        <f>IF($AN28=2028,$AG28,"")</f>
        <v/>
      </c>
      <c r="AL28" s="43" t="str">
        <f>IF($AN28=2029,$AG28,"")</f>
        <v/>
      </c>
      <c r="AM28" s="44">
        <f>(2*E28+2*F28)*2</f>
        <v>10.4</v>
      </c>
      <c r="AN28" s="96">
        <v>2026</v>
      </c>
      <c r="AO28" s="40" t="str">
        <f>IF($AN28="2025",$AM28,"")</f>
        <v/>
      </c>
      <c r="AP28" s="40" t="str">
        <f>IF($AN28="2026",$AM28,"")</f>
        <v/>
      </c>
      <c r="AQ28" s="40" t="str">
        <f>IF($AN28="2027",$AM28,"")</f>
        <v/>
      </c>
      <c r="AR28" s="40" t="str">
        <f>IF($AN28="2028",$AM28,"")</f>
        <v/>
      </c>
      <c r="AS28" s="40" t="str">
        <f>IF($AN28="2029",$AM28,"")</f>
        <v/>
      </c>
      <c r="AT28" s="42">
        <f>+G28*2</f>
        <v>3.3</v>
      </c>
      <c r="AU28" s="42"/>
      <c r="AV28" s="40" t="s">
        <v>36</v>
      </c>
      <c r="AW28" s="43"/>
      <c r="AY28" s="45" t="s">
        <v>37</v>
      </c>
      <c r="AZ28" s="46"/>
      <c r="BA28" s="134" t="s">
        <v>206</v>
      </c>
      <c r="BB28" s="135" t="s">
        <v>665</v>
      </c>
    </row>
    <row r="29" spans="1:237" x14ac:dyDescent="0.2">
      <c r="A29" s="37" t="s">
        <v>33</v>
      </c>
      <c r="B29" s="38">
        <v>-1</v>
      </c>
      <c r="C29" s="133" t="s">
        <v>684</v>
      </c>
      <c r="D29" s="82" t="s">
        <v>3</v>
      </c>
      <c r="E29" s="40">
        <v>1.1000000000000001</v>
      </c>
      <c r="F29" s="40">
        <v>1.5</v>
      </c>
      <c r="G29" s="41">
        <f t="shared" si="16"/>
        <v>1.65</v>
      </c>
      <c r="H29" s="42"/>
      <c r="I29" s="43" t="str">
        <f t="shared" si="17"/>
        <v/>
      </c>
      <c r="J29" s="42"/>
      <c r="K29" s="41" t="str">
        <f t="shared" si="18"/>
        <v/>
      </c>
      <c r="L29" s="65" t="str">
        <f t="shared" si="19"/>
        <v/>
      </c>
      <c r="M29" s="65" t="str">
        <f t="shared" si="20"/>
        <v/>
      </c>
      <c r="N29" s="65" t="str">
        <f t="shared" si="21"/>
        <v/>
      </c>
      <c r="O29" s="42"/>
      <c r="P29" s="41" t="str">
        <f t="shared" si="22"/>
        <v/>
      </c>
      <c r="Q29" s="42" t="s">
        <v>35</v>
      </c>
      <c r="R29" s="41">
        <f t="shared" si="23"/>
        <v>1.65</v>
      </c>
      <c r="S29" s="42"/>
      <c r="T29" s="41" t="str">
        <f t="shared" si="24"/>
        <v/>
      </c>
      <c r="U29" s="43"/>
      <c r="V29" s="43" t="str">
        <f t="shared" si="0"/>
        <v/>
      </c>
      <c r="W29" s="43" t="str">
        <f t="shared" si="1"/>
        <v/>
      </c>
      <c r="X29" s="43" t="str">
        <f t="shared" si="2"/>
        <v/>
      </c>
      <c r="Y29" s="43" t="str">
        <f t="shared" si="3"/>
        <v/>
      </c>
      <c r="Z29" s="43">
        <f t="shared" si="4"/>
        <v>1</v>
      </c>
      <c r="AA29" s="43">
        <f t="shared" si="5"/>
        <v>5.2</v>
      </c>
      <c r="AB29" s="117"/>
      <c r="AC29" s="117"/>
      <c r="AD29" s="117"/>
      <c r="AE29" s="117"/>
      <c r="AF29" s="117"/>
      <c r="AG29" s="41">
        <f>Tableau274546[[#This Row],[Surf Men ext]]</f>
        <v>1.65</v>
      </c>
      <c r="AH29" s="43" t="str">
        <f t="shared" si="11"/>
        <v/>
      </c>
      <c r="AI29" s="43" t="str">
        <f t="shared" si="12"/>
        <v/>
      </c>
      <c r="AJ29" s="43" t="str">
        <f t="shared" si="13"/>
        <v/>
      </c>
      <c r="AK29" s="43" t="str">
        <f t="shared" si="14"/>
        <v/>
      </c>
      <c r="AL29" s="43">
        <f t="shared" si="15"/>
        <v>1.65</v>
      </c>
      <c r="AM29" s="44">
        <f t="shared" si="25"/>
        <v>10.4</v>
      </c>
      <c r="AN29" s="96">
        <v>2029</v>
      </c>
      <c r="AO29" s="40" t="str">
        <f t="shared" si="40"/>
        <v/>
      </c>
      <c r="AP29" s="40" t="str">
        <f t="shared" si="41"/>
        <v/>
      </c>
      <c r="AQ29" s="40" t="str">
        <f t="shared" si="42"/>
        <v/>
      </c>
      <c r="AR29" s="40" t="str">
        <f t="shared" si="43"/>
        <v/>
      </c>
      <c r="AS29" s="40">
        <f t="shared" si="44"/>
        <v>10.4</v>
      </c>
      <c r="AT29" s="42">
        <f t="shared" si="26"/>
        <v>3.3</v>
      </c>
      <c r="AU29" s="42"/>
      <c r="AV29" s="40" t="s">
        <v>36</v>
      </c>
      <c r="AW29" s="43"/>
      <c r="AY29" s="45" t="s">
        <v>37</v>
      </c>
      <c r="AZ29" s="46"/>
      <c r="BA29" s="133" t="s">
        <v>52</v>
      </c>
      <c r="BB29" s="135" t="s">
        <v>665</v>
      </c>
    </row>
    <row r="30" spans="1:237" x14ac:dyDescent="0.2">
      <c r="A30" s="37" t="s">
        <v>33</v>
      </c>
      <c r="B30" s="38">
        <v>-1</v>
      </c>
      <c r="C30" s="133" t="s">
        <v>685</v>
      </c>
      <c r="D30" s="82" t="s">
        <v>3</v>
      </c>
      <c r="E30" s="40">
        <v>1.1000000000000001</v>
      </c>
      <c r="F30" s="40">
        <v>1.5</v>
      </c>
      <c r="G30" s="41">
        <f t="shared" si="16"/>
        <v>1.65</v>
      </c>
      <c r="H30" s="42"/>
      <c r="I30" s="43" t="str">
        <f t="shared" si="17"/>
        <v/>
      </c>
      <c r="J30" s="42"/>
      <c r="K30" s="41" t="str">
        <f t="shared" si="18"/>
        <v/>
      </c>
      <c r="L30" s="65" t="str">
        <f t="shared" si="19"/>
        <v/>
      </c>
      <c r="M30" s="65" t="str">
        <f t="shared" si="20"/>
        <v/>
      </c>
      <c r="N30" s="65" t="str">
        <f t="shared" si="21"/>
        <v/>
      </c>
      <c r="O30" s="42"/>
      <c r="P30" s="41" t="str">
        <f>IF(O30="OUI",$G30,"")</f>
        <v/>
      </c>
      <c r="Q30" s="42" t="s">
        <v>35</v>
      </c>
      <c r="R30" s="41">
        <f t="shared" si="23"/>
        <v>1.65</v>
      </c>
      <c r="S30" s="42"/>
      <c r="T30" s="41" t="str">
        <f t="shared" si="24"/>
        <v/>
      </c>
      <c r="U30" s="43"/>
      <c r="V30" s="43" t="str">
        <f t="shared" si="0"/>
        <v/>
      </c>
      <c r="W30" s="43" t="str">
        <f t="shared" si="1"/>
        <v/>
      </c>
      <c r="X30" s="43" t="str">
        <f t="shared" si="2"/>
        <v/>
      </c>
      <c r="Y30" s="43" t="str">
        <f t="shared" si="3"/>
        <v/>
      </c>
      <c r="Z30" s="43">
        <f t="shared" si="4"/>
        <v>1</v>
      </c>
      <c r="AA30" s="43">
        <f t="shared" si="5"/>
        <v>5.2</v>
      </c>
      <c r="AB30" s="117"/>
      <c r="AC30" s="117"/>
      <c r="AD30" s="117"/>
      <c r="AE30" s="117"/>
      <c r="AF30" s="117"/>
      <c r="AG30" s="41">
        <f>Tableau274546[[#This Row],[Surf Men ext]]</f>
        <v>1.65</v>
      </c>
      <c r="AH30" s="43" t="str">
        <f t="shared" si="11"/>
        <v/>
      </c>
      <c r="AI30" s="43" t="str">
        <f t="shared" si="12"/>
        <v/>
      </c>
      <c r="AJ30" s="43" t="str">
        <f t="shared" si="13"/>
        <v/>
      </c>
      <c r="AK30" s="43" t="str">
        <f t="shared" si="14"/>
        <v/>
      </c>
      <c r="AL30" s="43">
        <f t="shared" si="15"/>
        <v>1.65</v>
      </c>
      <c r="AM30" s="44">
        <f t="shared" si="25"/>
        <v>10.4</v>
      </c>
      <c r="AN30" s="96">
        <v>2029</v>
      </c>
      <c r="AO30" s="40" t="str">
        <f t="shared" si="40"/>
        <v/>
      </c>
      <c r="AP30" s="40" t="str">
        <f t="shared" si="41"/>
        <v/>
      </c>
      <c r="AQ30" s="40" t="str">
        <f t="shared" si="42"/>
        <v/>
      </c>
      <c r="AR30" s="40" t="str">
        <f t="shared" si="43"/>
        <v/>
      </c>
      <c r="AS30" s="40">
        <f t="shared" si="44"/>
        <v>10.4</v>
      </c>
      <c r="AT30" s="42">
        <f t="shared" si="26"/>
        <v>3.3</v>
      </c>
      <c r="AU30" s="42"/>
      <c r="AV30" s="40" t="s">
        <v>36</v>
      </c>
      <c r="AW30" s="43"/>
      <c r="AY30" s="45" t="s">
        <v>37</v>
      </c>
      <c r="AZ30" s="46"/>
      <c r="BA30" s="133" t="s">
        <v>53</v>
      </c>
      <c r="BB30" s="135" t="s">
        <v>665</v>
      </c>
    </row>
    <row r="31" spans="1:237" ht="17.25" customHeight="1" x14ac:dyDescent="0.2">
      <c r="A31" s="30" t="s">
        <v>54</v>
      </c>
      <c r="B31" s="31"/>
      <c r="C31" s="32"/>
      <c r="D31" s="32"/>
      <c r="E31" s="32"/>
      <c r="F31" s="32"/>
      <c r="G31" s="33"/>
      <c r="H31" s="34"/>
      <c r="I31" s="31"/>
      <c r="J31" s="34"/>
      <c r="K31" s="31"/>
      <c r="L31" s="32"/>
      <c r="M31" s="32"/>
      <c r="N31" s="32"/>
      <c r="O31" s="34"/>
      <c r="P31" s="31"/>
      <c r="Q31" s="34"/>
      <c r="R31" s="31"/>
      <c r="S31" s="31"/>
      <c r="T31" s="31"/>
      <c r="U31" s="31"/>
      <c r="V31" s="31" t="str">
        <f t="shared" si="0"/>
        <v/>
      </c>
      <c r="W31" s="31" t="str">
        <f t="shared" si="1"/>
        <v/>
      </c>
      <c r="X31" s="31" t="str">
        <f t="shared" si="2"/>
        <v/>
      </c>
      <c r="Y31" s="31" t="str">
        <f t="shared" si="3"/>
        <v/>
      </c>
      <c r="Z31" s="31" t="str">
        <f t="shared" si="4"/>
        <v/>
      </c>
      <c r="AA31" s="31">
        <f t="shared" si="5"/>
        <v>0</v>
      </c>
      <c r="AB31" s="31" t="str">
        <f t="shared" si="6"/>
        <v/>
      </c>
      <c r="AC31" s="31" t="str">
        <f t="shared" si="7"/>
        <v/>
      </c>
      <c r="AD31" s="31" t="str">
        <f t="shared" si="8"/>
        <v/>
      </c>
      <c r="AE31" s="31" t="str">
        <f t="shared" si="9"/>
        <v/>
      </c>
      <c r="AF31" s="31" t="str">
        <f t="shared" si="10"/>
        <v/>
      </c>
      <c r="AG31" s="31">
        <f>Tableau274546[[#This Row],[Surf Men ext]]</f>
        <v>0</v>
      </c>
      <c r="AH31" s="114" t="str">
        <f t="shared" si="11"/>
        <v/>
      </c>
      <c r="AI31" s="114" t="str">
        <f t="shared" si="12"/>
        <v/>
      </c>
      <c r="AJ31" s="114" t="str">
        <f t="shared" si="13"/>
        <v/>
      </c>
      <c r="AK31" s="114" t="str">
        <f t="shared" si="14"/>
        <v/>
      </c>
      <c r="AL31" s="114" t="str">
        <f t="shared" si="15"/>
        <v/>
      </c>
      <c r="AM31" s="35"/>
      <c r="AN31" s="34"/>
      <c r="AO31" s="40" t="str">
        <f t="shared" si="40"/>
        <v/>
      </c>
      <c r="AP31" s="40" t="str">
        <f t="shared" si="41"/>
        <v/>
      </c>
      <c r="AQ31" s="40" t="str">
        <f t="shared" si="42"/>
        <v/>
      </c>
      <c r="AR31" s="40" t="str">
        <f t="shared" si="43"/>
        <v/>
      </c>
      <c r="AS31" s="40" t="str">
        <f t="shared" si="44"/>
        <v/>
      </c>
      <c r="AT31" s="34"/>
      <c r="AU31" s="36"/>
      <c r="AV31" s="32"/>
      <c r="AW31" s="31"/>
      <c r="AY31" s="45"/>
    </row>
    <row r="32" spans="1:237" x14ac:dyDescent="0.2">
      <c r="A32" s="37" t="s">
        <v>33</v>
      </c>
      <c r="B32" s="38">
        <v>0</v>
      </c>
      <c r="C32" s="94" t="s">
        <v>55</v>
      </c>
      <c r="D32" s="82" t="s">
        <v>56</v>
      </c>
      <c r="E32" s="40">
        <v>2.4</v>
      </c>
      <c r="F32" s="40">
        <v>3.55</v>
      </c>
      <c r="G32" s="41">
        <f t="shared" si="16"/>
        <v>8.52</v>
      </c>
      <c r="H32" s="42"/>
      <c r="I32" s="43" t="str">
        <f t="shared" si="17"/>
        <v/>
      </c>
      <c r="J32" s="42" t="s">
        <v>35</v>
      </c>
      <c r="K32" s="41">
        <f t="shared" si="18"/>
        <v>8.52</v>
      </c>
      <c r="L32" s="65" t="str">
        <f t="shared" ref="L32:N36" si="48">+IF(AU32="X",$K32,"")</f>
        <v/>
      </c>
      <c r="M32" s="65" t="str">
        <f t="shared" si="48"/>
        <v/>
      </c>
      <c r="N32" s="65">
        <f t="shared" si="48"/>
        <v>8.52</v>
      </c>
      <c r="O32" s="42"/>
      <c r="P32" s="41" t="str">
        <f t="shared" si="22"/>
        <v/>
      </c>
      <c r="Q32" s="42"/>
      <c r="R32" s="41" t="str">
        <f>IF(Q32="OUI",$G32,"")</f>
        <v/>
      </c>
      <c r="S32" s="42"/>
      <c r="T32" s="41" t="str">
        <f t="shared" si="24"/>
        <v/>
      </c>
      <c r="U32" s="43"/>
      <c r="V32" s="43" t="str">
        <f t="shared" si="0"/>
        <v/>
      </c>
      <c r="W32" s="43" t="str">
        <f t="shared" si="1"/>
        <v/>
      </c>
      <c r="X32" s="43" t="str">
        <f t="shared" si="2"/>
        <v/>
      </c>
      <c r="Y32" s="43" t="str">
        <f t="shared" si="3"/>
        <v/>
      </c>
      <c r="Z32" s="43">
        <f t="shared" si="4"/>
        <v>1</v>
      </c>
      <c r="AA32" s="43">
        <f t="shared" si="5"/>
        <v>11.9</v>
      </c>
      <c r="AB32" s="117"/>
      <c r="AC32" s="117"/>
      <c r="AD32" s="117"/>
      <c r="AE32" s="117"/>
      <c r="AF32" s="117"/>
      <c r="AG32" s="41">
        <f>Tableau274546[[#This Row],[Surf Men ext]]</f>
        <v>8.52</v>
      </c>
      <c r="AH32" s="43" t="str">
        <f t="shared" si="11"/>
        <v/>
      </c>
      <c r="AI32" s="43" t="str">
        <f t="shared" si="12"/>
        <v/>
      </c>
      <c r="AJ32" s="43" t="str">
        <f t="shared" si="13"/>
        <v/>
      </c>
      <c r="AK32" s="43" t="str">
        <f t="shared" si="14"/>
        <v/>
      </c>
      <c r="AL32" s="43">
        <f t="shared" si="15"/>
        <v>8.52</v>
      </c>
      <c r="AM32" s="44">
        <f>(2*E32+2*F32)*2</f>
        <v>23.8</v>
      </c>
      <c r="AN32" s="96">
        <v>2029</v>
      </c>
      <c r="AO32" s="40" t="str">
        <f t="shared" si="40"/>
        <v/>
      </c>
      <c r="AP32" s="40" t="str">
        <f t="shared" si="41"/>
        <v/>
      </c>
      <c r="AQ32" s="40" t="str">
        <f t="shared" si="42"/>
        <v/>
      </c>
      <c r="AR32" s="40" t="str">
        <f t="shared" si="43"/>
        <v/>
      </c>
      <c r="AS32" s="40">
        <f t="shared" si="44"/>
        <v>23.8</v>
      </c>
      <c r="AT32" s="42">
        <f>+G32*2</f>
        <v>17.04</v>
      </c>
      <c r="AU32" s="42"/>
      <c r="AV32" s="40"/>
      <c r="AW32" s="43" t="s">
        <v>36</v>
      </c>
      <c r="AY32" s="49" t="s">
        <v>57</v>
      </c>
    </row>
    <row r="33" spans="1:53" x14ac:dyDescent="0.2">
      <c r="A33" s="37" t="s">
        <v>33</v>
      </c>
      <c r="B33" s="38">
        <v>0</v>
      </c>
      <c r="C33" s="94" t="s">
        <v>58</v>
      </c>
      <c r="D33" s="82" t="s">
        <v>56</v>
      </c>
      <c r="E33" s="40">
        <v>2.4</v>
      </c>
      <c r="F33" s="40">
        <v>3.02</v>
      </c>
      <c r="G33" s="41">
        <f t="shared" si="16"/>
        <v>7.25</v>
      </c>
      <c r="H33" s="42"/>
      <c r="I33" s="43" t="str">
        <f t="shared" si="17"/>
        <v/>
      </c>
      <c r="J33" s="42" t="s">
        <v>35</v>
      </c>
      <c r="K33" s="41">
        <f t="shared" si="18"/>
        <v>7.25</v>
      </c>
      <c r="L33" s="65" t="str">
        <f t="shared" si="48"/>
        <v/>
      </c>
      <c r="M33" s="65" t="str">
        <f t="shared" si="48"/>
        <v/>
      </c>
      <c r="N33" s="65">
        <f t="shared" si="48"/>
        <v>7.25</v>
      </c>
      <c r="O33" s="42"/>
      <c r="P33" s="41" t="str">
        <f>IF(O33="OUI",$G33,"")</f>
        <v/>
      </c>
      <c r="Q33" s="42"/>
      <c r="R33" s="41" t="str">
        <f t="shared" si="23"/>
        <v/>
      </c>
      <c r="S33" s="42"/>
      <c r="T33" s="41" t="str">
        <f t="shared" si="24"/>
        <v/>
      </c>
      <c r="U33" s="43"/>
      <c r="V33" s="43" t="str">
        <f t="shared" si="0"/>
        <v/>
      </c>
      <c r="W33" s="43" t="str">
        <f t="shared" si="1"/>
        <v/>
      </c>
      <c r="X33" s="43" t="str">
        <f t="shared" si="2"/>
        <v/>
      </c>
      <c r="Y33" s="43" t="str">
        <f t="shared" si="3"/>
        <v/>
      </c>
      <c r="Z33" s="43">
        <f t="shared" si="4"/>
        <v>1</v>
      </c>
      <c r="AA33" s="43">
        <f t="shared" si="5"/>
        <v>10.84</v>
      </c>
      <c r="AB33" s="43" t="str">
        <f t="shared" si="6"/>
        <v/>
      </c>
      <c r="AC33" s="43" t="str">
        <f t="shared" si="7"/>
        <v/>
      </c>
      <c r="AD33" s="43" t="str">
        <f t="shared" si="8"/>
        <v/>
      </c>
      <c r="AE33" s="43" t="str">
        <f t="shared" si="9"/>
        <v/>
      </c>
      <c r="AF33" s="43">
        <f t="shared" si="10"/>
        <v>1</v>
      </c>
      <c r="AG33" s="41">
        <f>Tableau274546[[#This Row],[Surf Men ext]]</f>
        <v>7.25</v>
      </c>
      <c r="AH33" s="43" t="str">
        <f t="shared" si="11"/>
        <v/>
      </c>
      <c r="AI33" s="43" t="str">
        <f t="shared" si="12"/>
        <v/>
      </c>
      <c r="AJ33" s="43" t="str">
        <f t="shared" si="13"/>
        <v/>
      </c>
      <c r="AK33" s="43" t="str">
        <f t="shared" si="14"/>
        <v/>
      </c>
      <c r="AL33" s="43">
        <f t="shared" si="15"/>
        <v>7.25</v>
      </c>
      <c r="AM33" s="44">
        <f>(2*E33+2*F33)*2</f>
        <v>21.68</v>
      </c>
      <c r="AN33" s="96">
        <v>2029</v>
      </c>
      <c r="AO33" s="40" t="str">
        <f t="shared" si="40"/>
        <v/>
      </c>
      <c r="AP33" s="40" t="str">
        <f t="shared" si="41"/>
        <v/>
      </c>
      <c r="AQ33" s="40" t="str">
        <f t="shared" si="42"/>
        <v/>
      </c>
      <c r="AR33" s="40" t="str">
        <f t="shared" si="43"/>
        <v/>
      </c>
      <c r="AS33" s="40">
        <f t="shared" si="44"/>
        <v>21.68</v>
      </c>
      <c r="AT33" s="42">
        <f>+G33*2</f>
        <v>14.5</v>
      </c>
      <c r="AU33" s="42"/>
      <c r="AV33" s="40"/>
      <c r="AW33" s="43" t="s">
        <v>36</v>
      </c>
      <c r="AY33" s="49" t="s">
        <v>37</v>
      </c>
    </row>
    <row r="34" spans="1:53" x14ac:dyDescent="0.2">
      <c r="A34" s="37" t="s">
        <v>33</v>
      </c>
      <c r="B34" s="38">
        <v>0</v>
      </c>
      <c r="C34" s="94" t="s">
        <v>59</v>
      </c>
      <c r="D34" s="82" t="s">
        <v>60</v>
      </c>
      <c r="E34" s="40">
        <v>1.93</v>
      </c>
      <c r="F34" s="40">
        <v>3.55</v>
      </c>
      <c r="G34" s="41">
        <f t="shared" si="16"/>
        <v>6.85</v>
      </c>
      <c r="H34" s="42"/>
      <c r="I34" s="43" t="str">
        <f t="shared" si="17"/>
        <v/>
      </c>
      <c r="J34" s="42" t="s">
        <v>35</v>
      </c>
      <c r="K34" s="41">
        <f t="shared" si="18"/>
        <v>6.85</v>
      </c>
      <c r="L34" s="65" t="str">
        <f t="shared" si="48"/>
        <v/>
      </c>
      <c r="M34" s="65" t="str">
        <f t="shared" si="48"/>
        <v/>
      </c>
      <c r="N34" s="65">
        <f t="shared" si="48"/>
        <v>6.85</v>
      </c>
      <c r="O34" s="42"/>
      <c r="P34" s="41" t="str">
        <f t="shared" si="22"/>
        <v/>
      </c>
      <c r="Q34" s="42"/>
      <c r="R34" s="41" t="str">
        <f t="shared" si="23"/>
        <v/>
      </c>
      <c r="S34" s="42"/>
      <c r="T34" s="41" t="str">
        <f t="shared" si="24"/>
        <v/>
      </c>
      <c r="U34" s="43"/>
      <c r="V34" s="43" t="str">
        <f t="shared" si="0"/>
        <v/>
      </c>
      <c r="W34" s="43" t="str">
        <f t="shared" si="1"/>
        <v/>
      </c>
      <c r="X34" s="43" t="str">
        <f t="shared" si="2"/>
        <v/>
      </c>
      <c r="Y34" s="43" t="str">
        <f t="shared" si="3"/>
        <v/>
      </c>
      <c r="Z34" s="43">
        <f t="shared" si="4"/>
        <v>1</v>
      </c>
      <c r="AA34" s="43">
        <f t="shared" si="5"/>
        <v>10.96</v>
      </c>
      <c r="AB34" s="117"/>
      <c r="AC34" s="117"/>
      <c r="AD34" s="117"/>
      <c r="AE34" s="117"/>
      <c r="AF34" s="117"/>
      <c r="AG34" s="41">
        <f>Tableau274546[[#This Row],[Surf Men ext]]</f>
        <v>6.85</v>
      </c>
      <c r="AH34" s="43" t="str">
        <f t="shared" si="11"/>
        <v/>
      </c>
      <c r="AI34" s="43" t="str">
        <f t="shared" si="12"/>
        <v/>
      </c>
      <c r="AJ34" s="43" t="str">
        <f t="shared" si="13"/>
        <v/>
      </c>
      <c r="AK34" s="43" t="str">
        <f t="shared" si="14"/>
        <v/>
      </c>
      <c r="AL34" s="43">
        <f t="shared" si="15"/>
        <v>6.85</v>
      </c>
      <c r="AM34" s="44">
        <f>(2*E34+2*F34)*2</f>
        <v>21.92</v>
      </c>
      <c r="AN34" s="96">
        <v>2029</v>
      </c>
      <c r="AO34" s="40" t="str">
        <f t="shared" si="40"/>
        <v/>
      </c>
      <c r="AP34" s="40" t="str">
        <f t="shared" si="41"/>
        <v/>
      </c>
      <c r="AQ34" s="40" t="str">
        <f t="shared" si="42"/>
        <v/>
      </c>
      <c r="AR34" s="40" t="str">
        <f t="shared" si="43"/>
        <v/>
      </c>
      <c r="AS34" s="40">
        <f t="shared" si="44"/>
        <v>21.92</v>
      </c>
      <c r="AT34" s="42">
        <f>+G34*2</f>
        <v>13.7</v>
      </c>
      <c r="AU34" s="42"/>
      <c r="AV34" s="40"/>
      <c r="AW34" s="43" t="s">
        <v>36</v>
      </c>
      <c r="AY34" s="49" t="s">
        <v>57</v>
      </c>
      <c r="BA34" s="49" t="s">
        <v>61</v>
      </c>
    </row>
    <row r="35" spans="1:53" x14ac:dyDescent="0.2">
      <c r="A35" s="37" t="s">
        <v>33</v>
      </c>
      <c r="B35" s="38">
        <v>0</v>
      </c>
      <c r="C35" s="94" t="s">
        <v>62</v>
      </c>
      <c r="D35" s="82" t="s">
        <v>60</v>
      </c>
      <c r="E35" s="40">
        <v>1.93</v>
      </c>
      <c r="F35" s="40">
        <v>3.55</v>
      </c>
      <c r="G35" s="41">
        <f t="shared" si="16"/>
        <v>6.85</v>
      </c>
      <c r="H35" s="42"/>
      <c r="I35" s="43" t="str">
        <f t="shared" si="17"/>
        <v/>
      </c>
      <c r="J35" s="42" t="s">
        <v>35</v>
      </c>
      <c r="K35" s="41">
        <f t="shared" si="18"/>
        <v>6.85</v>
      </c>
      <c r="L35" s="65" t="str">
        <f t="shared" si="48"/>
        <v/>
      </c>
      <c r="M35" s="65" t="str">
        <f t="shared" si="48"/>
        <v/>
      </c>
      <c r="N35" s="65">
        <f t="shared" si="48"/>
        <v>6.85</v>
      </c>
      <c r="O35" s="42"/>
      <c r="P35" s="41" t="str">
        <f t="shared" si="22"/>
        <v/>
      </c>
      <c r="Q35" s="42"/>
      <c r="R35" s="41" t="str">
        <f t="shared" si="23"/>
        <v/>
      </c>
      <c r="S35" s="42"/>
      <c r="T35" s="41" t="str">
        <f t="shared" si="24"/>
        <v/>
      </c>
      <c r="U35" s="43"/>
      <c r="V35" s="43" t="str">
        <f t="shared" si="0"/>
        <v/>
      </c>
      <c r="W35" s="43" t="str">
        <f t="shared" si="1"/>
        <v/>
      </c>
      <c r="X35" s="43" t="str">
        <f t="shared" si="2"/>
        <v/>
      </c>
      <c r="Y35" s="43" t="str">
        <f t="shared" si="3"/>
        <v/>
      </c>
      <c r="Z35" s="43">
        <f t="shared" si="4"/>
        <v>1</v>
      </c>
      <c r="AA35" s="43">
        <f t="shared" si="5"/>
        <v>10.96</v>
      </c>
      <c r="AB35" s="117"/>
      <c r="AC35" s="117"/>
      <c r="AD35" s="117"/>
      <c r="AE35" s="117"/>
      <c r="AF35" s="117"/>
      <c r="AG35" s="41">
        <f>Tableau274546[[#This Row],[Surf Men ext]]</f>
        <v>6.85</v>
      </c>
      <c r="AH35" s="43" t="str">
        <f t="shared" si="11"/>
        <v/>
      </c>
      <c r="AI35" s="43" t="str">
        <f t="shared" si="12"/>
        <v/>
      </c>
      <c r="AJ35" s="43" t="str">
        <f t="shared" si="13"/>
        <v/>
      </c>
      <c r="AK35" s="43" t="str">
        <f t="shared" si="14"/>
        <v/>
      </c>
      <c r="AL35" s="43">
        <f t="shared" si="15"/>
        <v>6.85</v>
      </c>
      <c r="AM35" s="44">
        <f>(2*E35+2*F35)*2</f>
        <v>21.92</v>
      </c>
      <c r="AN35" s="96">
        <v>2029</v>
      </c>
      <c r="AO35" s="40" t="str">
        <f t="shared" si="40"/>
        <v/>
      </c>
      <c r="AP35" s="40" t="str">
        <f t="shared" si="41"/>
        <v/>
      </c>
      <c r="AQ35" s="40" t="str">
        <f t="shared" si="42"/>
        <v/>
      </c>
      <c r="AR35" s="40" t="str">
        <f t="shared" si="43"/>
        <v/>
      </c>
      <c r="AS35" s="40">
        <f t="shared" si="44"/>
        <v>21.92</v>
      </c>
      <c r="AT35" s="42">
        <f>+G35*2</f>
        <v>13.7</v>
      </c>
      <c r="AU35" s="42"/>
      <c r="AV35" s="40"/>
      <c r="AW35" s="43" t="s">
        <v>36</v>
      </c>
      <c r="AY35" s="49" t="s">
        <v>57</v>
      </c>
      <c r="BA35" s="49" t="s">
        <v>61</v>
      </c>
    </row>
    <row r="36" spans="1:53" x14ac:dyDescent="0.2">
      <c r="A36" s="37" t="s">
        <v>33</v>
      </c>
      <c r="B36" s="38">
        <v>0</v>
      </c>
      <c r="C36" s="94" t="s">
        <v>63</v>
      </c>
      <c r="D36" s="82" t="s">
        <v>60</v>
      </c>
      <c r="E36" s="40">
        <v>1.93</v>
      </c>
      <c r="F36" s="40">
        <v>3.55</v>
      </c>
      <c r="G36" s="41">
        <f t="shared" si="16"/>
        <v>6.85</v>
      </c>
      <c r="H36" s="42"/>
      <c r="I36" s="43" t="str">
        <f t="shared" si="17"/>
        <v/>
      </c>
      <c r="J36" s="42" t="s">
        <v>35</v>
      </c>
      <c r="K36" s="41">
        <f t="shared" si="18"/>
        <v>6.85</v>
      </c>
      <c r="L36" s="65" t="str">
        <f t="shared" si="48"/>
        <v/>
      </c>
      <c r="M36" s="65" t="str">
        <f t="shared" si="48"/>
        <v/>
      </c>
      <c r="N36" s="65">
        <f t="shared" si="48"/>
        <v>6.85</v>
      </c>
      <c r="O36" s="42"/>
      <c r="P36" s="41" t="str">
        <f t="shared" si="22"/>
        <v/>
      </c>
      <c r="Q36" s="42"/>
      <c r="R36" s="41" t="str">
        <f t="shared" si="23"/>
        <v/>
      </c>
      <c r="S36" s="42"/>
      <c r="T36" s="41" t="str">
        <f t="shared" si="24"/>
        <v/>
      </c>
      <c r="U36" s="43"/>
      <c r="V36" s="43" t="str">
        <f t="shared" si="0"/>
        <v/>
      </c>
      <c r="W36" s="43" t="str">
        <f t="shared" si="1"/>
        <v/>
      </c>
      <c r="X36" s="43" t="str">
        <f t="shared" si="2"/>
        <v/>
      </c>
      <c r="Y36" s="43" t="str">
        <f t="shared" si="3"/>
        <v/>
      </c>
      <c r="Z36" s="43">
        <f t="shared" si="4"/>
        <v>1</v>
      </c>
      <c r="AA36" s="43">
        <f t="shared" si="5"/>
        <v>10.96</v>
      </c>
      <c r="AB36" s="117"/>
      <c r="AC36" s="117"/>
      <c r="AD36" s="117"/>
      <c r="AE36" s="117"/>
      <c r="AF36" s="117"/>
      <c r="AG36" s="41">
        <f>Tableau274546[[#This Row],[Surf Men ext]]</f>
        <v>6.85</v>
      </c>
      <c r="AH36" s="43" t="str">
        <f t="shared" si="11"/>
        <v/>
      </c>
      <c r="AI36" s="43" t="str">
        <f t="shared" si="12"/>
        <v/>
      </c>
      <c r="AJ36" s="43" t="str">
        <f t="shared" si="13"/>
        <v/>
      </c>
      <c r="AK36" s="43" t="str">
        <f t="shared" si="14"/>
        <v/>
      </c>
      <c r="AL36" s="43">
        <f t="shared" si="15"/>
        <v>6.85</v>
      </c>
      <c r="AM36" s="44">
        <f>(2*E36+2*F36)*2</f>
        <v>21.92</v>
      </c>
      <c r="AN36" s="96">
        <v>2029</v>
      </c>
      <c r="AO36" s="40" t="str">
        <f t="shared" si="40"/>
        <v/>
      </c>
      <c r="AP36" s="40" t="str">
        <f t="shared" si="41"/>
        <v/>
      </c>
      <c r="AQ36" s="40" t="str">
        <f t="shared" si="42"/>
        <v/>
      </c>
      <c r="AR36" s="40" t="str">
        <f t="shared" si="43"/>
        <v/>
      </c>
      <c r="AS36" s="40">
        <f t="shared" si="44"/>
        <v>21.92</v>
      </c>
      <c r="AT36" s="42">
        <f>+G36*2</f>
        <v>13.7</v>
      </c>
      <c r="AU36" s="42"/>
      <c r="AV36" s="40"/>
      <c r="AW36" s="43" t="s">
        <v>36</v>
      </c>
      <c r="AY36" s="49" t="s">
        <v>57</v>
      </c>
      <c r="BA36" s="49" t="s">
        <v>61</v>
      </c>
    </row>
    <row r="37" spans="1:53" x14ac:dyDescent="0.2">
      <c r="A37" s="37" t="s">
        <v>33</v>
      </c>
      <c r="B37" s="38">
        <v>0</v>
      </c>
      <c r="C37" s="94" t="s">
        <v>64</v>
      </c>
      <c r="D37" s="108" t="s">
        <v>598</v>
      </c>
      <c r="E37" s="42"/>
      <c r="F37" s="40"/>
      <c r="G37" s="41"/>
      <c r="H37" s="42"/>
      <c r="I37" s="43"/>
      <c r="J37" s="42"/>
      <c r="K37" s="41"/>
      <c r="L37" s="65"/>
      <c r="M37" s="65"/>
      <c r="N37" s="65"/>
      <c r="O37" s="42"/>
      <c r="P37" s="41"/>
      <c r="Q37" s="42"/>
      <c r="R37" s="41"/>
      <c r="S37" s="42"/>
      <c r="T37" s="41"/>
      <c r="U37" s="43"/>
      <c r="V37" s="43" t="str">
        <f t="shared" si="0"/>
        <v/>
      </c>
      <c r="W37" s="43" t="str">
        <f t="shared" si="1"/>
        <v/>
      </c>
      <c r="X37" s="43" t="str">
        <f t="shared" si="2"/>
        <v/>
      </c>
      <c r="Y37" s="43" t="str">
        <f t="shared" si="3"/>
        <v/>
      </c>
      <c r="Z37" s="43" t="str">
        <f t="shared" si="4"/>
        <v/>
      </c>
      <c r="AA37" s="43">
        <f t="shared" si="5"/>
        <v>0</v>
      </c>
      <c r="AB37" s="43" t="str">
        <f t="shared" si="6"/>
        <v/>
      </c>
      <c r="AC37" s="43" t="str">
        <f t="shared" si="7"/>
        <v/>
      </c>
      <c r="AD37" s="43" t="str">
        <f t="shared" si="8"/>
        <v/>
      </c>
      <c r="AE37" s="43" t="str">
        <f t="shared" si="9"/>
        <v/>
      </c>
      <c r="AF37" s="43" t="str">
        <f t="shared" si="10"/>
        <v/>
      </c>
      <c r="AG37" s="41">
        <f>Tableau274546[[#This Row],[Surf Men ext]]</f>
        <v>0</v>
      </c>
      <c r="AH37" s="43" t="str">
        <f t="shared" si="11"/>
        <v/>
      </c>
      <c r="AI37" s="43" t="str">
        <f t="shared" si="12"/>
        <v/>
      </c>
      <c r="AJ37" s="43" t="str">
        <f t="shared" si="13"/>
        <v/>
      </c>
      <c r="AK37" s="43" t="str">
        <f t="shared" si="14"/>
        <v/>
      </c>
      <c r="AL37" s="43" t="str">
        <f t="shared" si="15"/>
        <v/>
      </c>
      <c r="AM37" s="44"/>
      <c r="AN37" s="109"/>
      <c r="AO37" s="40"/>
      <c r="AP37" s="40"/>
      <c r="AQ37" s="40"/>
      <c r="AR37" s="40"/>
      <c r="AS37" s="40"/>
      <c r="AT37" s="42"/>
      <c r="AU37" s="42"/>
      <c r="AV37" s="40"/>
      <c r="AW37" s="43"/>
      <c r="AY37" s="49" t="s">
        <v>37</v>
      </c>
    </row>
    <row r="38" spans="1:53" x14ac:dyDescent="0.2">
      <c r="A38" s="37" t="s">
        <v>33</v>
      </c>
      <c r="B38" s="38">
        <v>0</v>
      </c>
      <c r="C38" s="94" t="s">
        <v>65</v>
      </c>
      <c r="D38" s="108" t="s">
        <v>598</v>
      </c>
      <c r="E38" s="42"/>
      <c r="F38" s="40"/>
      <c r="G38" s="41"/>
      <c r="H38" s="42"/>
      <c r="I38" s="43"/>
      <c r="J38" s="42"/>
      <c r="K38" s="41"/>
      <c r="L38" s="65"/>
      <c r="M38" s="65"/>
      <c r="N38" s="65"/>
      <c r="O38" s="42"/>
      <c r="P38" s="41"/>
      <c r="Q38" s="42"/>
      <c r="R38" s="41"/>
      <c r="S38" s="42"/>
      <c r="T38" s="41"/>
      <c r="U38" s="43"/>
      <c r="V38" s="43" t="str">
        <f t="shared" si="0"/>
        <v/>
      </c>
      <c r="W38" s="43" t="str">
        <f t="shared" si="1"/>
        <v/>
      </c>
      <c r="X38" s="43" t="str">
        <f t="shared" si="2"/>
        <v/>
      </c>
      <c r="Y38" s="43" t="str">
        <f t="shared" si="3"/>
        <v/>
      </c>
      <c r="Z38" s="43" t="str">
        <f t="shared" si="4"/>
        <v/>
      </c>
      <c r="AA38" s="43">
        <f t="shared" si="5"/>
        <v>0</v>
      </c>
      <c r="AB38" s="43" t="str">
        <f t="shared" si="6"/>
        <v/>
      </c>
      <c r="AC38" s="43" t="str">
        <f t="shared" si="7"/>
        <v/>
      </c>
      <c r="AD38" s="43" t="str">
        <f t="shared" si="8"/>
        <v/>
      </c>
      <c r="AE38" s="43" t="str">
        <f t="shared" si="9"/>
        <v/>
      </c>
      <c r="AF38" s="43" t="str">
        <f t="shared" si="10"/>
        <v/>
      </c>
      <c r="AG38" s="41">
        <f>Tableau274546[[#This Row],[Surf Men ext]]</f>
        <v>0</v>
      </c>
      <c r="AH38" s="43" t="str">
        <f t="shared" si="11"/>
        <v/>
      </c>
      <c r="AI38" s="43" t="str">
        <f t="shared" si="12"/>
        <v/>
      </c>
      <c r="AJ38" s="43" t="str">
        <f t="shared" si="13"/>
        <v/>
      </c>
      <c r="AK38" s="43" t="str">
        <f t="shared" si="14"/>
        <v/>
      </c>
      <c r="AL38" s="43" t="str">
        <f t="shared" si="15"/>
        <v/>
      </c>
      <c r="AM38" s="44"/>
      <c r="AN38" s="109"/>
      <c r="AO38" s="40"/>
      <c r="AP38" s="40"/>
      <c r="AQ38" s="40"/>
      <c r="AR38" s="40"/>
      <c r="AS38" s="40"/>
      <c r="AT38" s="42"/>
      <c r="AU38" s="42"/>
      <c r="AV38" s="40"/>
      <c r="AW38" s="43"/>
      <c r="AY38" s="49" t="s">
        <v>37</v>
      </c>
    </row>
    <row r="39" spans="1:53" x14ac:dyDescent="0.2">
      <c r="A39" s="37" t="s">
        <v>33</v>
      </c>
      <c r="B39" s="38">
        <v>0</v>
      </c>
      <c r="C39" s="94" t="s">
        <v>66</v>
      </c>
      <c r="D39" s="82" t="s">
        <v>72</v>
      </c>
      <c r="E39" s="40">
        <v>1.8</v>
      </c>
      <c r="F39" s="40">
        <v>5.35</v>
      </c>
      <c r="G39" s="41">
        <f t="shared" si="16"/>
        <v>9.6300000000000008</v>
      </c>
      <c r="H39" s="42"/>
      <c r="I39" s="43" t="str">
        <f t="shared" si="17"/>
        <v/>
      </c>
      <c r="J39" s="42" t="s">
        <v>35</v>
      </c>
      <c r="K39" s="41">
        <f t="shared" si="18"/>
        <v>9.6300000000000008</v>
      </c>
      <c r="L39" s="65" t="str">
        <f>+IF(AU39="X",$K39,"")</f>
        <v/>
      </c>
      <c r="M39" s="65">
        <f>+IF(AV39="X",$K39,"")</f>
        <v>9.6300000000000008</v>
      </c>
      <c r="N39" s="65" t="str">
        <f>+IF(AW39="X",$K39,"")</f>
        <v/>
      </c>
      <c r="O39" s="42"/>
      <c r="P39" s="41" t="str">
        <f t="shared" si="22"/>
        <v/>
      </c>
      <c r="Q39" s="42"/>
      <c r="R39" s="41" t="str">
        <f t="shared" si="23"/>
        <v/>
      </c>
      <c r="S39" s="42"/>
      <c r="T39" s="41" t="str">
        <f t="shared" si="24"/>
        <v/>
      </c>
      <c r="U39" s="43"/>
      <c r="V39" s="43" t="str">
        <f t="shared" si="0"/>
        <v/>
      </c>
      <c r="W39" s="43" t="str">
        <f t="shared" si="1"/>
        <v/>
      </c>
      <c r="X39" s="43" t="str">
        <f t="shared" si="2"/>
        <v/>
      </c>
      <c r="Y39" s="43" t="str">
        <f t="shared" si="3"/>
        <v/>
      </c>
      <c r="Z39" s="43">
        <f t="shared" si="4"/>
        <v>1</v>
      </c>
      <c r="AA39" s="43">
        <f t="shared" si="5"/>
        <v>14.3</v>
      </c>
      <c r="AB39" s="117"/>
      <c r="AC39" s="117"/>
      <c r="AD39" s="117"/>
      <c r="AE39" s="117"/>
      <c r="AF39" s="117"/>
      <c r="AG39" s="41">
        <f>Tableau274546[[#This Row],[Surf Men ext]]</f>
        <v>9.6300000000000008</v>
      </c>
      <c r="AH39" s="43" t="str">
        <f t="shared" si="11"/>
        <v/>
      </c>
      <c r="AI39" s="43" t="str">
        <f t="shared" si="12"/>
        <v/>
      </c>
      <c r="AJ39" s="43" t="str">
        <f t="shared" si="13"/>
        <v/>
      </c>
      <c r="AK39" s="43" t="str">
        <f t="shared" si="14"/>
        <v/>
      </c>
      <c r="AL39" s="43">
        <f t="shared" si="15"/>
        <v>9.6300000000000008</v>
      </c>
      <c r="AM39" s="44">
        <f>(2*E39+2*F39)*2</f>
        <v>28.6</v>
      </c>
      <c r="AN39" s="96">
        <v>2029</v>
      </c>
      <c r="AO39" s="40" t="str">
        <f t="shared" si="40"/>
        <v/>
      </c>
      <c r="AP39" s="40" t="str">
        <f t="shared" si="41"/>
        <v/>
      </c>
      <c r="AQ39" s="40" t="str">
        <f t="shared" si="42"/>
        <v/>
      </c>
      <c r="AR39" s="40" t="str">
        <f t="shared" si="43"/>
        <v/>
      </c>
      <c r="AS39" s="40">
        <f t="shared" si="44"/>
        <v>28.6</v>
      </c>
      <c r="AT39" s="42">
        <f>+G39*2</f>
        <v>19.260000000000002</v>
      </c>
      <c r="AU39" s="42"/>
      <c r="AV39" s="40" t="s">
        <v>36</v>
      </c>
      <c r="AW39" s="43"/>
      <c r="AY39" s="49" t="s">
        <v>57</v>
      </c>
    </row>
    <row r="40" spans="1:53" x14ac:dyDescent="0.2">
      <c r="A40" s="37" t="s">
        <v>33</v>
      </c>
      <c r="B40" s="38">
        <v>0</v>
      </c>
      <c r="C40" s="94" t="s">
        <v>67</v>
      </c>
      <c r="D40" s="108" t="s">
        <v>598</v>
      </c>
      <c r="E40" s="42"/>
      <c r="F40" s="40"/>
      <c r="G40" s="41"/>
      <c r="H40" s="42"/>
      <c r="I40" s="43"/>
      <c r="J40" s="42"/>
      <c r="K40" s="41"/>
      <c r="L40" s="65"/>
      <c r="M40" s="65"/>
      <c r="N40" s="65"/>
      <c r="O40" s="42"/>
      <c r="P40" s="41"/>
      <c r="Q40" s="42"/>
      <c r="R40" s="41"/>
      <c r="S40" s="42"/>
      <c r="T40" s="41"/>
      <c r="U40" s="43"/>
      <c r="V40" s="43" t="str">
        <f t="shared" si="0"/>
        <v/>
      </c>
      <c r="W40" s="43" t="str">
        <f t="shared" si="1"/>
        <v/>
      </c>
      <c r="X40" s="43" t="str">
        <f t="shared" si="2"/>
        <v/>
      </c>
      <c r="Y40" s="43" t="str">
        <f t="shared" si="3"/>
        <v/>
      </c>
      <c r="Z40" s="43" t="str">
        <f t="shared" si="4"/>
        <v/>
      </c>
      <c r="AA40" s="43">
        <f t="shared" si="5"/>
        <v>0</v>
      </c>
      <c r="AB40" s="43" t="str">
        <f t="shared" si="6"/>
        <v/>
      </c>
      <c r="AC40" s="43" t="str">
        <f t="shared" si="7"/>
        <v/>
      </c>
      <c r="AD40" s="43" t="str">
        <f t="shared" si="8"/>
        <v/>
      </c>
      <c r="AE40" s="43" t="str">
        <f t="shared" si="9"/>
        <v/>
      </c>
      <c r="AF40" s="43" t="str">
        <f t="shared" si="10"/>
        <v/>
      </c>
      <c r="AG40" s="41">
        <f>Tableau274546[[#This Row],[Surf Men ext]]</f>
        <v>0</v>
      </c>
      <c r="AH40" s="43" t="str">
        <f t="shared" si="11"/>
        <v/>
      </c>
      <c r="AI40" s="43" t="str">
        <f t="shared" si="12"/>
        <v/>
      </c>
      <c r="AJ40" s="43" t="str">
        <f t="shared" si="13"/>
        <v/>
      </c>
      <c r="AK40" s="43" t="str">
        <f t="shared" si="14"/>
        <v/>
      </c>
      <c r="AL40" s="43" t="str">
        <f t="shared" si="15"/>
        <v/>
      </c>
      <c r="AM40" s="44"/>
      <c r="AN40" s="109"/>
      <c r="AO40" s="40"/>
      <c r="AP40" s="40"/>
      <c r="AQ40" s="40"/>
      <c r="AR40" s="40"/>
      <c r="AS40" s="40"/>
      <c r="AT40" s="42"/>
      <c r="AU40" s="42"/>
      <c r="AV40" s="40"/>
      <c r="AW40" s="43"/>
      <c r="AY40" s="49" t="s">
        <v>37</v>
      </c>
    </row>
    <row r="41" spans="1:53" x14ac:dyDescent="0.2">
      <c r="A41" s="37" t="s">
        <v>33</v>
      </c>
      <c r="B41" s="38">
        <v>0</v>
      </c>
      <c r="C41" s="94" t="s">
        <v>68</v>
      </c>
      <c r="D41" s="108" t="s">
        <v>598</v>
      </c>
      <c r="E41" s="42"/>
      <c r="F41" s="40"/>
      <c r="G41" s="41"/>
      <c r="H41" s="42"/>
      <c r="I41" s="43"/>
      <c r="J41" s="42"/>
      <c r="K41" s="41"/>
      <c r="L41" s="65"/>
      <c r="M41" s="65"/>
      <c r="N41" s="65"/>
      <c r="O41" s="42"/>
      <c r="P41" s="41"/>
      <c r="Q41" s="42"/>
      <c r="R41" s="41"/>
      <c r="S41" s="42"/>
      <c r="T41" s="41"/>
      <c r="U41" s="43"/>
      <c r="V41" s="43" t="str">
        <f t="shared" si="0"/>
        <v/>
      </c>
      <c r="W41" s="43" t="str">
        <f t="shared" si="1"/>
        <v/>
      </c>
      <c r="X41" s="43" t="str">
        <f t="shared" si="2"/>
        <v/>
      </c>
      <c r="Y41" s="43" t="str">
        <f t="shared" si="3"/>
        <v/>
      </c>
      <c r="Z41" s="43" t="str">
        <f t="shared" si="4"/>
        <v/>
      </c>
      <c r="AA41" s="43">
        <f t="shared" si="5"/>
        <v>0</v>
      </c>
      <c r="AB41" s="43" t="str">
        <f t="shared" si="6"/>
        <v/>
      </c>
      <c r="AC41" s="43" t="str">
        <f t="shared" si="7"/>
        <v/>
      </c>
      <c r="AD41" s="43" t="str">
        <f t="shared" si="8"/>
        <v/>
      </c>
      <c r="AE41" s="43" t="str">
        <f t="shared" si="9"/>
        <v/>
      </c>
      <c r="AF41" s="43" t="str">
        <f t="shared" si="10"/>
        <v/>
      </c>
      <c r="AG41" s="41">
        <f>Tableau274546[[#This Row],[Surf Men ext]]</f>
        <v>0</v>
      </c>
      <c r="AH41" s="43" t="str">
        <f t="shared" si="11"/>
        <v/>
      </c>
      <c r="AI41" s="43" t="str">
        <f t="shared" si="12"/>
        <v/>
      </c>
      <c r="AJ41" s="43" t="str">
        <f t="shared" si="13"/>
        <v/>
      </c>
      <c r="AK41" s="43" t="str">
        <f t="shared" si="14"/>
        <v/>
      </c>
      <c r="AL41" s="43" t="str">
        <f t="shared" si="15"/>
        <v/>
      </c>
      <c r="AM41" s="44"/>
      <c r="AN41" s="109"/>
      <c r="AO41" s="40"/>
      <c r="AP41" s="40"/>
      <c r="AQ41" s="40"/>
      <c r="AR41" s="40"/>
      <c r="AS41" s="40"/>
      <c r="AT41" s="42"/>
      <c r="AU41" s="42"/>
      <c r="AV41" s="40"/>
      <c r="AW41" s="43"/>
      <c r="AY41" s="49" t="s">
        <v>37</v>
      </c>
    </row>
    <row r="42" spans="1:53" x14ac:dyDescent="0.2">
      <c r="A42" s="37" t="s">
        <v>33</v>
      </c>
      <c r="B42" s="38">
        <v>0</v>
      </c>
      <c r="C42" s="94" t="s">
        <v>69</v>
      </c>
      <c r="D42" s="108" t="s">
        <v>598</v>
      </c>
      <c r="E42" s="42"/>
      <c r="F42" s="40"/>
      <c r="G42" s="41"/>
      <c r="H42" s="42"/>
      <c r="I42" s="43"/>
      <c r="J42" s="42"/>
      <c r="K42" s="41"/>
      <c r="L42" s="65"/>
      <c r="M42" s="65"/>
      <c r="N42" s="65"/>
      <c r="O42" s="42"/>
      <c r="P42" s="41"/>
      <c r="Q42" s="42"/>
      <c r="R42" s="41"/>
      <c r="S42" s="42"/>
      <c r="T42" s="41"/>
      <c r="U42" s="43"/>
      <c r="V42" s="43" t="str">
        <f t="shared" si="0"/>
        <v/>
      </c>
      <c r="W42" s="43" t="str">
        <f t="shared" si="1"/>
        <v/>
      </c>
      <c r="X42" s="43" t="str">
        <f t="shared" si="2"/>
        <v/>
      </c>
      <c r="Y42" s="43" t="str">
        <f t="shared" si="3"/>
        <v/>
      </c>
      <c r="Z42" s="43" t="str">
        <f t="shared" si="4"/>
        <v/>
      </c>
      <c r="AA42" s="43">
        <f t="shared" si="5"/>
        <v>0</v>
      </c>
      <c r="AB42" s="43" t="str">
        <f t="shared" si="6"/>
        <v/>
      </c>
      <c r="AC42" s="43" t="str">
        <f t="shared" si="7"/>
        <v/>
      </c>
      <c r="AD42" s="43" t="str">
        <f t="shared" si="8"/>
        <v/>
      </c>
      <c r="AE42" s="43" t="str">
        <f t="shared" si="9"/>
        <v/>
      </c>
      <c r="AF42" s="43" t="str">
        <f t="shared" si="10"/>
        <v/>
      </c>
      <c r="AG42" s="41">
        <f>Tableau274546[[#This Row],[Surf Men ext]]</f>
        <v>0</v>
      </c>
      <c r="AH42" s="43" t="str">
        <f t="shared" si="11"/>
        <v/>
      </c>
      <c r="AI42" s="43" t="str">
        <f t="shared" si="12"/>
        <v/>
      </c>
      <c r="AJ42" s="43" t="str">
        <f t="shared" si="13"/>
        <v/>
      </c>
      <c r="AK42" s="43" t="str">
        <f t="shared" si="14"/>
        <v/>
      </c>
      <c r="AL42" s="43" t="str">
        <f t="shared" si="15"/>
        <v/>
      </c>
      <c r="AM42" s="44"/>
      <c r="AN42" s="109"/>
      <c r="AO42" s="40"/>
      <c r="AP42" s="40"/>
      <c r="AQ42" s="40"/>
      <c r="AR42" s="40"/>
      <c r="AS42" s="40"/>
      <c r="AT42" s="42"/>
      <c r="AU42" s="42"/>
      <c r="AV42" s="40"/>
      <c r="AW42" s="43"/>
      <c r="AY42" s="49" t="s">
        <v>37</v>
      </c>
    </row>
    <row r="43" spans="1:53" s="47" customFormat="1" x14ac:dyDescent="0.2">
      <c r="A43" s="37" t="s">
        <v>33</v>
      </c>
      <c r="B43" s="50">
        <v>0</v>
      </c>
      <c r="C43" s="94" t="s">
        <v>70</v>
      </c>
      <c r="D43" s="108" t="s">
        <v>598</v>
      </c>
      <c r="E43" s="42"/>
      <c r="F43" s="40"/>
      <c r="G43" s="41"/>
      <c r="H43" s="42"/>
      <c r="I43" s="43"/>
      <c r="J43" s="42"/>
      <c r="K43" s="41"/>
      <c r="L43" s="65"/>
      <c r="M43" s="65"/>
      <c r="N43" s="65"/>
      <c r="O43" s="42"/>
      <c r="P43" s="41"/>
      <c r="Q43" s="42"/>
      <c r="R43" s="41"/>
      <c r="S43" s="42"/>
      <c r="T43" s="41"/>
      <c r="U43" s="43"/>
      <c r="V43" s="43" t="str">
        <f t="shared" si="0"/>
        <v/>
      </c>
      <c r="W43" s="43" t="str">
        <f t="shared" si="1"/>
        <v/>
      </c>
      <c r="X43" s="43" t="str">
        <f t="shared" si="2"/>
        <v/>
      </c>
      <c r="Y43" s="43" t="str">
        <f t="shared" si="3"/>
        <v/>
      </c>
      <c r="Z43" s="43" t="str">
        <f t="shared" si="4"/>
        <v/>
      </c>
      <c r="AA43" s="43">
        <f t="shared" si="5"/>
        <v>0</v>
      </c>
      <c r="AB43" s="43" t="str">
        <f t="shared" si="6"/>
        <v/>
      </c>
      <c r="AC43" s="43" t="str">
        <f t="shared" si="7"/>
        <v/>
      </c>
      <c r="AD43" s="43" t="str">
        <f t="shared" si="8"/>
        <v/>
      </c>
      <c r="AE43" s="43" t="str">
        <f t="shared" si="9"/>
        <v/>
      </c>
      <c r="AF43" s="43" t="str">
        <f t="shared" si="10"/>
        <v/>
      </c>
      <c r="AG43" s="41">
        <f>Tableau274546[[#This Row],[Surf Men ext]]</f>
        <v>0</v>
      </c>
      <c r="AH43" s="43" t="str">
        <f t="shared" si="11"/>
        <v/>
      </c>
      <c r="AI43" s="43" t="str">
        <f t="shared" si="12"/>
        <v/>
      </c>
      <c r="AJ43" s="43" t="str">
        <f t="shared" si="13"/>
        <v/>
      </c>
      <c r="AK43" s="43" t="str">
        <f t="shared" si="14"/>
        <v/>
      </c>
      <c r="AL43" s="43" t="str">
        <f t="shared" si="15"/>
        <v/>
      </c>
      <c r="AM43" s="44"/>
      <c r="AN43" s="109"/>
      <c r="AO43" s="40"/>
      <c r="AP43" s="40"/>
      <c r="AQ43" s="40"/>
      <c r="AR43" s="40"/>
      <c r="AS43" s="40"/>
      <c r="AT43" s="42"/>
      <c r="AU43" s="42"/>
      <c r="AV43" s="40"/>
      <c r="AW43" s="43"/>
      <c r="AY43" s="49" t="s">
        <v>37</v>
      </c>
      <c r="AZ43" s="48"/>
    </row>
    <row r="44" spans="1:53" s="47" customFormat="1" x14ac:dyDescent="0.2">
      <c r="A44" s="37" t="s">
        <v>33</v>
      </c>
      <c r="B44" s="50">
        <v>0</v>
      </c>
      <c r="C44" s="94" t="s">
        <v>71</v>
      </c>
      <c r="D44" s="106" t="s">
        <v>72</v>
      </c>
      <c r="E44" s="40">
        <v>1.95</v>
      </c>
      <c r="F44" s="40">
        <v>4.6500000000000004</v>
      </c>
      <c r="G44" s="41">
        <f t="shared" si="16"/>
        <v>9.07</v>
      </c>
      <c r="H44" s="42"/>
      <c r="I44" s="43" t="str">
        <f t="shared" si="17"/>
        <v/>
      </c>
      <c r="J44" s="42" t="s">
        <v>35</v>
      </c>
      <c r="K44" s="41">
        <f t="shared" si="18"/>
        <v>9.07</v>
      </c>
      <c r="L44" s="65" t="str">
        <f>+IF(AU44="X",$K44,"")</f>
        <v/>
      </c>
      <c r="M44" s="65">
        <f>+IF(AV44="X",$K44,"")</f>
        <v>9.07</v>
      </c>
      <c r="N44" s="65" t="str">
        <f>+IF(AW44="X",$K44,"")</f>
        <v/>
      </c>
      <c r="O44" s="42"/>
      <c r="P44" s="41" t="str">
        <f t="shared" si="22"/>
        <v/>
      </c>
      <c r="Q44" s="42"/>
      <c r="R44" s="41" t="str">
        <f t="shared" si="23"/>
        <v/>
      </c>
      <c r="S44" s="42"/>
      <c r="T44" s="41" t="str">
        <f t="shared" si="24"/>
        <v/>
      </c>
      <c r="U44" s="43"/>
      <c r="V44" s="43" t="str">
        <f t="shared" si="0"/>
        <v/>
      </c>
      <c r="W44" s="43" t="str">
        <f t="shared" si="1"/>
        <v/>
      </c>
      <c r="X44" s="43" t="str">
        <f t="shared" si="2"/>
        <v/>
      </c>
      <c r="Y44" s="43" t="str">
        <f t="shared" si="3"/>
        <v/>
      </c>
      <c r="Z44" s="43">
        <f t="shared" si="4"/>
        <v>1</v>
      </c>
      <c r="AA44" s="43">
        <f t="shared" si="5"/>
        <v>13.2</v>
      </c>
      <c r="AB44" s="117"/>
      <c r="AC44" s="117"/>
      <c r="AD44" s="117"/>
      <c r="AE44" s="117"/>
      <c r="AF44" s="117"/>
      <c r="AG44" s="41">
        <f>Tableau274546[[#This Row],[Surf Men ext]]</f>
        <v>9.07</v>
      </c>
      <c r="AH44" s="43" t="str">
        <f t="shared" si="11"/>
        <v/>
      </c>
      <c r="AI44" s="43" t="str">
        <f t="shared" si="12"/>
        <v/>
      </c>
      <c r="AJ44" s="43" t="str">
        <f t="shared" si="13"/>
        <v/>
      </c>
      <c r="AK44" s="43" t="str">
        <f t="shared" si="14"/>
        <v/>
      </c>
      <c r="AL44" s="43">
        <f t="shared" si="15"/>
        <v>9.07</v>
      </c>
      <c r="AM44" s="44">
        <f>(2*E44+2*F44)*2</f>
        <v>26.4</v>
      </c>
      <c r="AN44" s="96">
        <v>2029</v>
      </c>
      <c r="AO44" s="40" t="str">
        <f t="shared" si="40"/>
        <v/>
      </c>
      <c r="AP44" s="40" t="str">
        <f t="shared" si="41"/>
        <v/>
      </c>
      <c r="AQ44" s="40" t="str">
        <f t="shared" si="42"/>
        <v/>
      </c>
      <c r="AR44" s="40" t="str">
        <f t="shared" si="43"/>
        <v/>
      </c>
      <c r="AS44" s="40">
        <f t="shared" si="44"/>
        <v>26.4</v>
      </c>
      <c r="AT44" s="42">
        <f>+G44*2</f>
        <v>18.14</v>
      </c>
      <c r="AU44" s="42"/>
      <c r="AV44" s="40" t="s">
        <v>36</v>
      </c>
      <c r="AW44" s="43"/>
      <c r="AY44" s="49" t="s">
        <v>57</v>
      </c>
      <c r="AZ44" s="48"/>
    </row>
    <row r="45" spans="1:53" x14ac:dyDescent="0.2">
      <c r="A45" s="37" t="s">
        <v>33</v>
      </c>
      <c r="B45" s="50">
        <v>0</v>
      </c>
      <c r="C45" s="94" t="s">
        <v>73</v>
      </c>
      <c r="D45" s="108" t="s">
        <v>598</v>
      </c>
      <c r="E45" s="42"/>
      <c r="F45" s="40"/>
      <c r="G45" s="41"/>
      <c r="H45" s="42"/>
      <c r="I45" s="43"/>
      <c r="J45" s="42"/>
      <c r="K45" s="41"/>
      <c r="L45" s="65"/>
      <c r="M45" s="65"/>
      <c r="N45" s="65"/>
      <c r="O45" s="42"/>
      <c r="P45" s="41"/>
      <c r="Q45" s="42"/>
      <c r="R45" s="41"/>
      <c r="S45" s="42"/>
      <c r="T45" s="41"/>
      <c r="U45" s="43"/>
      <c r="V45" s="43" t="str">
        <f t="shared" ref="V45:V98" si="49">IF($AN45=2025,1,"")</f>
        <v/>
      </c>
      <c r="W45" s="43" t="str">
        <f t="shared" ref="W45:W98" si="50">IF($AN45=2026,1,"")</f>
        <v/>
      </c>
      <c r="X45" s="43" t="str">
        <f t="shared" ref="X45:X98" si="51">IF($AN45=2027,1,"")</f>
        <v/>
      </c>
      <c r="Y45" s="43" t="str">
        <f t="shared" ref="Y45:Y98" si="52">IF($AN45=2028,1,"")</f>
        <v/>
      </c>
      <c r="Z45" s="43" t="str">
        <f t="shared" ref="Z45:Z98" si="53">IF($AN45=2029,1,"")</f>
        <v/>
      </c>
      <c r="AA45" s="43">
        <f t="shared" ref="AA45:AA66" si="54">(2*E45+2*F45)</f>
        <v>0</v>
      </c>
      <c r="AB45" s="43" t="str">
        <f t="shared" ref="AB45:AB98" si="55">IF($AN45=2025,1,"")</f>
        <v/>
      </c>
      <c r="AC45" s="43" t="str">
        <f t="shared" ref="AC45:AC98" si="56">IF($AN45=2026,1,"")</f>
        <v/>
      </c>
      <c r="AD45" s="43" t="str">
        <f t="shared" ref="AD45:AD98" si="57">IF($AN45=2027,1,"")</f>
        <v/>
      </c>
      <c r="AE45" s="43" t="str">
        <f t="shared" ref="AE45:AE98" si="58">IF($AN45=2028,1,"")</f>
        <v/>
      </c>
      <c r="AF45" s="43" t="str">
        <f t="shared" ref="AF45:AF98" si="59">IF($AN45=2029,1,"")</f>
        <v/>
      </c>
      <c r="AG45" s="41">
        <f>Tableau274546[[#This Row],[Surf Men ext]]</f>
        <v>0</v>
      </c>
      <c r="AH45" s="43" t="str">
        <f t="shared" ref="AH45:AH98" si="60">IF($AN45=2025,$AG45,"")</f>
        <v/>
      </c>
      <c r="AI45" s="43" t="str">
        <f t="shared" ref="AI45:AI98" si="61">IF($AN45=2026,$AG45,"")</f>
        <v/>
      </c>
      <c r="AJ45" s="43" t="str">
        <f t="shared" ref="AJ45:AJ98" si="62">IF($AN45=2027,$AG45,"")</f>
        <v/>
      </c>
      <c r="AK45" s="43" t="str">
        <f t="shared" ref="AK45:AK98" si="63">IF($AN45=2028,$AG45,"")</f>
        <v/>
      </c>
      <c r="AL45" s="43" t="str">
        <f t="shared" ref="AL45:AL98" si="64">IF($AN45=2029,$AG45,"")</f>
        <v/>
      </c>
      <c r="AM45" s="44"/>
      <c r="AN45" s="109"/>
      <c r="AO45" s="40"/>
      <c r="AP45" s="40"/>
      <c r="AQ45" s="40"/>
      <c r="AR45" s="40"/>
      <c r="AS45" s="40"/>
      <c r="AT45" s="42"/>
      <c r="AU45" s="42"/>
      <c r="AV45" s="40"/>
      <c r="AW45" s="43"/>
      <c r="AY45" s="49" t="s">
        <v>37</v>
      </c>
    </row>
    <row r="46" spans="1:53" x14ac:dyDescent="0.2">
      <c r="A46" s="37" t="s">
        <v>33</v>
      </c>
      <c r="B46" s="51">
        <v>0</v>
      </c>
      <c r="C46" s="94" t="s">
        <v>74</v>
      </c>
      <c r="D46" s="108" t="s">
        <v>598</v>
      </c>
      <c r="E46" s="42"/>
      <c r="F46" s="40"/>
      <c r="G46" s="41"/>
      <c r="H46" s="42"/>
      <c r="I46" s="43"/>
      <c r="J46" s="42"/>
      <c r="K46" s="41"/>
      <c r="L46" s="65"/>
      <c r="M46" s="65"/>
      <c r="N46" s="65"/>
      <c r="O46" s="42"/>
      <c r="P46" s="41"/>
      <c r="Q46" s="42"/>
      <c r="R46" s="41"/>
      <c r="S46" s="42"/>
      <c r="T46" s="41"/>
      <c r="U46" s="43"/>
      <c r="V46" s="43" t="str">
        <f t="shared" si="49"/>
        <v/>
      </c>
      <c r="W46" s="43" t="str">
        <f t="shared" si="50"/>
        <v/>
      </c>
      <c r="X46" s="43" t="str">
        <f t="shared" si="51"/>
        <v/>
      </c>
      <c r="Y46" s="43" t="str">
        <f t="shared" si="52"/>
        <v/>
      </c>
      <c r="Z46" s="43" t="str">
        <f t="shared" si="53"/>
        <v/>
      </c>
      <c r="AA46" s="43">
        <f t="shared" si="54"/>
        <v>0</v>
      </c>
      <c r="AB46" s="43" t="str">
        <f t="shared" si="55"/>
        <v/>
      </c>
      <c r="AC46" s="43" t="str">
        <f t="shared" si="56"/>
        <v/>
      </c>
      <c r="AD46" s="43" t="str">
        <f t="shared" si="57"/>
        <v/>
      </c>
      <c r="AE46" s="43" t="str">
        <f t="shared" si="58"/>
        <v/>
      </c>
      <c r="AF46" s="43" t="str">
        <f t="shared" si="59"/>
        <v/>
      </c>
      <c r="AG46" s="41">
        <f>Tableau274546[[#This Row],[Surf Men ext]]</f>
        <v>0</v>
      </c>
      <c r="AH46" s="43" t="str">
        <f t="shared" si="60"/>
        <v/>
      </c>
      <c r="AI46" s="43" t="str">
        <f t="shared" si="61"/>
        <v/>
      </c>
      <c r="AJ46" s="43" t="str">
        <f t="shared" si="62"/>
        <v/>
      </c>
      <c r="AK46" s="43" t="str">
        <f t="shared" si="63"/>
        <v/>
      </c>
      <c r="AL46" s="43" t="str">
        <f t="shared" si="64"/>
        <v/>
      </c>
      <c r="AM46" s="44"/>
      <c r="AN46" s="109"/>
      <c r="AO46" s="40"/>
      <c r="AP46" s="40"/>
      <c r="AQ46" s="40"/>
      <c r="AR46" s="40"/>
      <c r="AS46" s="40"/>
      <c r="AT46" s="42"/>
      <c r="AU46" s="42"/>
      <c r="AV46" s="40"/>
      <c r="AW46" s="43"/>
      <c r="AY46" s="49" t="s">
        <v>37</v>
      </c>
    </row>
    <row r="47" spans="1:53" x14ac:dyDescent="0.2">
      <c r="A47" s="37" t="s">
        <v>33</v>
      </c>
      <c r="B47" s="51">
        <v>0</v>
      </c>
      <c r="C47" s="94" t="s">
        <v>75</v>
      </c>
      <c r="D47" s="108" t="s">
        <v>598</v>
      </c>
      <c r="E47" s="42"/>
      <c r="F47" s="40"/>
      <c r="G47" s="41"/>
      <c r="H47" s="42"/>
      <c r="I47" s="43"/>
      <c r="J47" s="42"/>
      <c r="K47" s="41"/>
      <c r="L47" s="65"/>
      <c r="M47" s="65"/>
      <c r="N47" s="65"/>
      <c r="O47" s="42"/>
      <c r="P47" s="41"/>
      <c r="Q47" s="42"/>
      <c r="R47" s="41"/>
      <c r="S47" s="42"/>
      <c r="T47" s="41"/>
      <c r="U47" s="43"/>
      <c r="V47" s="43" t="str">
        <f t="shared" si="49"/>
        <v/>
      </c>
      <c r="W47" s="43" t="str">
        <f t="shared" si="50"/>
        <v/>
      </c>
      <c r="X47" s="43" t="str">
        <f t="shared" si="51"/>
        <v/>
      </c>
      <c r="Y47" s="43" t="str">
        <f t="shared" si="52"/>
        <v/>
      </c>
      <c r="Z47" s="43" t="str">
        <f t="shared" si="53"/>
        <v/>
      </c>
      <c r="AA47" s="43">
        <f t="shared" si="54"/>
        <v>0</v>
      </c>
      <c r="AB47" s="43" t="str">
        <f t="shared" si="55"/>
        <v/>
      </c>
      <c r="AC47" s="43" t="str">
        <f t="shared" si="56"/>
        <v/>
      </c>
      <c r="AD47" s="43" t="str">
        <f t="shared" si="57"/>
        <v/>
      </c>
      <c r="AE47" s="43" t="str">
        <f t="shared" si="58"/>
        <v/>
      </c>
      <c r="AF47" s="43" t="str">
        <f t="shared" si="59"/>
        <v/>
      </c>
      <c r="AG47" s="41">
        <f>Tableau274546[[#This Row],[Surf Men ext]]</f>
        <v>0</v>
      </c>
      <c r="AH47" s="43" t="str">
        <f t="shared" si="60"/>
        <v/>
      </c>
      <c r="AI47" s="43" t="str">
        <f t="shared" si="61"/>
        <v/>
      </c>
      <c r="AJ47" s="43" t="str">
        <f t="shared" si="62"/>
        <v/>
      </c>
      <c r="AK47" s="43" t="str">
        <f t="shared" si="63"/>
        <v/>
      </c>
      <c r="AL47" s="43" t="str">
        <f t="shared" si="64"/>
        <v/>
      </c>
      <c r="AM47" s="44"/>
      <c r="AN47" s="109"/>
      <c r="AO47" s="40"/>
      <c r="AP47" s="40"/>
      <c r="AQ47" s="40"/>
      <c r="AR47" s="40"/>
      <c r="AS47" s="40"/>
      <c r="AT47" s="42"/>
      <c r="AU47" s="42"/>
      <c r="AV47" s="40"/>
      <c r="AW47" s="43"/>
      <c r="AY47" s="49" t="s">
        <v>37</v>
      </c>
    </row>
    <row r="48" spans="1:53" ht="17.25" customHeight="1" x14ac:dyDescent="0.2">
      <c r="A48" s="30" t="s">
        <v>76</v>
      </c>
      <c r="B48" s="31"/>
      <c r="C48" s="32"/>
      <c r="D48" s="32"/>
      <c r="E48" s="32"/>
      <c r="F48" s="32"/>
      <c r="G48" s="33"/>
      <c r="H48" s="34"/>
      <c r="I48" s="31"/>
      <c r="J48" s="34"/>
      <c r="K48" s="31"/>
      <c r="L48" s="32"/>
      <c r="M48" s="32"/>
      <c r="N48" s="32"/>
      <c r="O48" s="34"/>
      <c r="P48" s="31"/>
      <c r="Q48" s="34"/>
      <c r="R48" s="31"/>
      <c r="S48" s="31"/>
      <c r="T48" s="31"/>
      <c r="U48" s="31"/>
      <c r="V48" s="31" t="str">
        <f t="shared" si="49"/>
        <v/>
      </c>
      <c r="W48" s="31" t="str">
        <f t="shared" si="50"/>
        <v/>
      </c>
      <c r="X48" s="31" t="str">
        <f t="shared" si="51"/>
        <v/>
      </c>
      <c r="Y48" s="31" t="str">
        <f t="shared" si="52"/>
        <v/>
      </c>
      <c r="Z48" s="31" t="str">
        <f t="shared" si="53"/>
        <v/>
      </c>
      <c r="AA48" s="31">
        <f t="shared" si="54"/>
        <v>0</v>
      </c>
      <c r="AB48" s="31" t="str">
        <f t="shared" si="55"/>
        <v/>
      </c>
      <c r="AC48" s="31" t="str">
        <f t="shared" si="56"/>
        <v/>
      </c>
      <c r="AD48" s="31" t="str">
        <f t="shared" si="57"/>
        <v/>
      </c>
      <c r="AE48" s="31" t="str">
        <f t="shared" si="58"/>
        <v/>
      </c>
      <c r="AF48" s="31" t="str">
        <f t="shared" si="59"/>
        <v/>
      </c>
      <c r="AG48" s="31">
        <f>Tableau274546[[#This Row],[Surf Men ext]]</f>
        <v>0</v>
      </c>
      <c r="AH48" s="114" t="str">
        <f t="shared" si="60"/>
        <v/>
      </c>
      <c r="AI48" s="114" t="str">
        <f t="shared" si="61"/>
        <v/>
      </c>
      <c r="AJ48" s="114" t="str">
        <f t="shared" si="62"/>
        <v/>
      </c>
      <c r="AK48" s="114" t="str">
        <f t="shared" si="63"/>
        <v/>
      </c>
      <c r="AL48" s="114" t="str">
        <f t="shared" si="64"/>
        <v/>
      </c>
      <c r="AM48" s="35"/>
      <c r="AN48" s="98"/>
      <c r="AO48" s="40" t="str">
        <f t="shared" si="40"/>
        <v/>
      </c>
      <c r="AP48" s="40" t="str">
        <f t="shared" si="41"/>
        <v/>
      </c>
      <c r="AQ48" s="40" t="str">
        <f t="shared" si="42"/>
        <v/>
      </c>
      <c r="AR48" s="40" t="str">
        <f t="shared" si="43"/>
        <v/>
      </c>
      <c r="AS48" s="40" t="str">
        <f t="shared" si="44"/>
        <v/>
      </c>
      <c r="AT48" s="34"/>
      <c r="AU48" s="36"/>
      <c r="AV48" s="32"/>
      <c r="AW48" s="31"/>
    </row>
    <row r="49" spans="1:53" x14ac:dyDescent="0.2">
      <c r="A49" s="37" t="s">
        <v>33</v>
      </c>
      <c r="B49" s="51">
        <v>1</v>
      </c>
      <c r="C49" s="94" t="s">
        <v>569</v>
      </c>
      <c r="D49" s="107" t="s">
        <v>77</v>
      </c>
      <c r="E49" s="56">
        <v>2.1</v>
      </c>
      <c r="F49" s="56">
        <v>1.47</v>
      </c>
      <c r="G49" s="52">
        <f t="shared" ref="G49:G79" si="65">E49*F49</f>
        <v>3.09</v>
      </c>
      <c r="H49" s="42"/>
      <c r="I49" s="43" t="str">
        <f t="shared" ref="I49:I79" si="66">IF(H49="OUI",$G49,"")</f>
        <v/>
      </c>
      <c r="J49" s="42"/>
      <c r="K49" s="41" t="str">
        <f t="shared" ref="K49:K79" si="67">IF(J49="OUI",$G49,"")</f>
        <v/>
      </c>
      <c r="L49" s="65" t="str">
        <f t="shared" ref="L49:L63" si="68">+IF(AU49="X",$K49,"")</f>
        <v/>
      </c>
      <c r="M49" s="65" t="str">
        <f t="shared" ref="M49:M63" si="69">+IF(AV49="X",$K49,"")</f>
        <v/>
      </c>
      <c r="N49" s="65" t="str">
        <f t="shared" ref="N49:N63" si="70">+IF(AW49="X",$K49,"")</f>
        <v/>
      </c>
      <c r="O49" s="42" t="s">
        <v>35</v>
      </c>
      <c r="P49" s="41">
        <f t="shared" ref="P49:P79" si="71">IF(O49="OUI",$G49,"")</f>
        <v>3.09</v>
      </c>
      <c r="Q49" s="42"/>
      <c r="R49" s="41" t="str">
        <f t="shared" ref="R49:R79" si="72">IF(Q49="OUI",$G49,"")</f>
        <v/>
      </c>
      <c r="S49" s="42"/>
      <c r="T49" s="41" t="str">
        <f t="shared" si="24"/>
        <v/>
      </c>
      <c r="U49" s="43"/>
      <c r="V49" s="43" t="str">
        <f t="shared" si="49"/>
        <v/>
      </c>
      <c r="W49" s="43" t="str">
        <f t="shared" si="50"/>
        <v/>
      </c>
      <c r="X49" s="43" t="str">
        <f t="shared" si="51"/>
        <v/>
      </c>
      <c r="Y49" s="43" t="str">
        <f t="shared" si="52"/>
        <v/>
      </c>
      <c r="Z49" s="43">
        <f t="shared" si="53"/>
        <v>1</v>
      </c>
      <c r="AA49" s="43">
        <f t="shared" si="54"/>
        <v>7.14</v>
      </c>
      <c r="AB49" s="117"/>
      <c r="AC49" s="117"/>
      <c r="AD49" s="117"/>
      <c r="AE49" s="117"/>
      <c r="AF49" s="117"/>
      <c r="AG49" s="41">
        <f>Tableau274546[[#This Row],[Surf Men ext]]</f>
        <v>3.09</v>
      </c>
      <c r="AH49" s="43" t="str">
        <f t="shared" si="60"/>
        <v/>
      </c>
      <c r="AI49" s="43" t="str">
        <f t="shared" si="61"/>
        <v/>
      </c>
      <c r="AJ49" s="43" t="str">
        <f t="shared" si="62"/>
        <v/>
      </c>
      <c r="AK49" s="43" t="str">
        <f t="shared" si="63"/>
        <v/>
      </c>
      <c r="AL49" s="43">
        <f t="shared" si="64"/>
        <v>3.09</v>
      </c>
      <c r="AM49" s="53">
        <f t="shared" ref="AM49:AM63" si="73">(2*E49+2*F49)*2</f>
        <v>14.28</v>
      </c>
      <c r="AN49" s="96">
        <v>2029</v>
      </c>
      <c r="AO49" s="40" t="str">
        <f t="shared" si="40"/>
        <v/>
      </c>
      <c r="AP49" s="40" t="str">
        <f t="shared" si="41"/>
        <v/>
      </c>
      <c r="AQ49" s="40" t="str">
        <f t="shared" si="42"/>
        <v/>
      </c>
      <c r="AR49" s="40" t="str">
        <f t="shared" si="43"/>
        <v/>
      </c>
      <c r="AS49" s="40">
        <f t="shared" si="44"/>
        <v>14.28</v>
      </c>
      <c r="AT49" s="54">
        <f t="shared" ref="AT49:AT63" si="74">+G49*2</f>
        <v>6.18</v>
      </c>
      <c r="AU49" s="55" t="s">
        <v>36</v>
      </c>
      <c r="AV49" s="56"/>
      <c r="AW49" s="55"/>
      <c r="AY49" s="49" t="s">
        <v>78</v>
      </c>
      <c r="AZ49" s="129" t="s">
        <v>657</v>
      </c>
      <c r="BA49" s="49"/>
    </row>
    <row r="50" spans="1:53" x14ac:dyDescent="0.2">
      <c r="A50" s="37" t="s">
        <v>33</v>
      </c>
      <c r="B50" s="51">
        <v>1</v>
      </c>
      <c r="C50" s="94" t="s">
        <v>568</v>
      </c>
      <c r="D50" s="107" t="s">
        <v>77</v>
      </c>
      <c r="E50" s="56">
        <v>2.1</v>
      </c>
      <c r="F50" s="56">
        <v>1.47</v>
      </c>
      <c r="G50" s="52">
        <f>E50*F50</f>
        <v>3.09</v>
      </c>
      <c r="H50" s="42"/>
      <c r="I50" s="43" t="str">
        <f>IF(H50="OUI",$G50,"")</f>
        <v/>
      </c>
      <c r="J50" s="42"/>
      <c r="K50" s="41" t="str">
        <f>IF(J50="OUI",$G50,"")</f>
        <v/>
      </c>
      <c r="L50" s="65" t="str">
        <f t="shared" si="68"/>
        <v/>
      </c>
      <c r="M50" s="65" t="str">
        <f t="shared" si="69"/>
        <v/>
      </c>
      <c r="N50" s="65" t="str">
        <f t="shared" si="70"/>
        <v/>
      </c>
      <c r="O50" s="42" t="s">
        <v>35</v>
      </c>
      <c r="P50" s="41">
        <f>IF(O50="OUI",$G50,"")</f>
        <v>3.09</v>
      </c>
      <c r="Q50" s="42"/>
      <c r="R50" s="41" t="str">
        <f>IF(Q50="OUI",$G50,"")</f>
        <v/>
      </c>
      <c r="S50" s="42"/>
      <c r="T50" s="41" t="str">
        <f>IF(S50="OUI",$G50,"")</f>
        <v/>
      </c>
      <c r="U50" s="43"/>
      <c r="V50" s="43" t="str">
        <f t="shared" si="49"/>
        <v/>
      </c>
      <c r="W50" s="43" t="str">
        <f t="shared" si="50"/>
        <v/>
      </c>
      <c r="X50" s="43" t="str">
        <f t="shared" si="51"/>
        <v/>
      </c>
      <c r="Y50" s="43" t="str">
        <f t="shared" si="52"/>
        <v/>
      </c>
      <c r="Z50" s="43">
        <f t="shared" si="53"/>
        <v>1</v>
      </c>
      <c r="AA50" s="43">
        <f t="shared" si="54"/>
        <v>7.14</v>
      </c>
      <c r="AB50" s="117"/>
      <c r="AC50" s="117"/>
      <c r="AD50" s="117"/>
      <c r="AE50" s="117"/>
      <c r="AF50" s="117"/>
      <c r="AG50" s="41">
        <f>Tableau274546[[#This Row],[Surf Men ext]]</f>
        <v>3.09</v>
      </c>
      <c r="AH50" s="43" t="str">
        <f t="shared" si="60"/>
        <v/>
      </c>
      <c r="AI50" s="43" t="str">
        <f t="shared" si="61"/>
        <v/>
      </c>
      <c r="AJ50" s="43" t="str">
        <f t="shared" si="62"/>
        <v/>
      </c>
      <c r="AK50" s="43" t="str">
        <f t="shared" si="63"/>
        <v/>
      </c>
      <c r="AL50" s="43">
        <f t="shared" si="64"/>
        <v>3.09</v>
      </c>
      <c r="AM50" s="53">
        <f t="shared" si="73"/>
        <v>14.28</v>
      </c>
      <c r="AN50" s="96">
        <v>2029</v>
      </c>
      <c r="AO50" s="40" t="str">
        <f t="shared" si="40"/>
        <v/>
      </c>
      <c r="AP50" s="40" t="str">
        <f t="shared" si="41"/>
        <v/>
      </c>
      <c r="AQ50" s="40" t="str">
        <f t="shared" si="42"/>
        <v/>
      </c>
      <c r="AR50" s="40" t="str">
        <f t="shared" si="43"/>
        <v/>
      </c>
      <c r="AS50" s="40">
        <f t="shared" si="44"/>
        <v>14.28</v>
      </c>
      <c r="AT50" s="54">
        <f t="shared" si="74"/>
        <v>6.18</v>
      </c>
      <c r="AU50" s="55" t="s">
        <v>36</v>
      </c>
      <c r="AV50" s="56"/>
      <c r="AW50" s="55"/>
      <c r="AY50" s="49" t="s">
        <v>78</v>
      </c>
      <c r="AZ50" s="129" t="s">
        <v>657</v>
      </c>
      <c r="BA50" s="49"/>
    </row>
    <row r="51" spans="1:53" x14ac:dyDescent="0.2">
      <c r="A51" s="37" t="s">
        <v>33</v>
      </c>
      <c r="B51" s="51">
        <v>1</v>
      </c>
      <c r="C51" s="94" t="s">
        <v>566</v>
      </c>
      <c r="D51" s="107" t="s">
        <v>77</v>
      </c>
      <c r="E51" s="56">
        <v>2.1</v>
      </c>
      <c r="F51" s="56">
        <v>1.47</v>
      </c>
      <c r="G51" s="52">
        <f>E51*F51</f>
        <v>3.09</v>
      </c>
      <c r="H51" s="42"/>
      <c r="I51" s="43" t="str">
        <f>IF(H51="OUI",$G51,"")</f>
        <v/>
      </c>
      <c r="J51" s="42"/>
      <c r="K51" s="41" t="str">
        <f>IF(J51="OUI",$G51,"")</f>
        <v/>
      </c>
      <c r="L51" s="65" t="str">
        <f t="shared" si="68"/>
        <v/>
      </c>
      <c r="M51" s="65" t="str">
        <f t="shared" si="69"/>
        <v/>
      </c>
      <c r="N51" s="65" t="str">
        <f t="shared" si="70"/>
        <v/>
      </c>
      <c r="O51" s="42" t="s">
        <v>35</v>
      </c>
      <c r="P51" s="41">
        <f>IF(O51="OUI",$G51,"")</f>
        <v>3.09</v>
      </c>
      <c r="Q51" s="42"/>
      <c r="R51" s="41" t="str">
        <f>IF(Q51="OUI",$G51,"")</f>
        <v/>
      </c>
      <c r="S51" s="42"/>
      <c r="T51" s="41" t="str">
        <f>IF(S51="OUI",$G51,"")</f>
        <v/>
      </c>
      <c r="U51" s="43"/>
      <c r="V51" s="43" t="str">
        <f t="shared" si="49"/>
        <v/>
      </c>
      <c r="W51" s="43" t="str">
        <f t="shared" si="50"/>
        <v/>
      </c>
      <c r="X51" s="43" t="str">
        <f t="shared" si="51"/>
        <v/>
      </c>
      <c r="Y51" s="43" t="str">
        <f t="shared" si="52"/>
        <v/>
      </c>
      <c r="Z51" s="43">
        <f t="shared" si="53"/>
        <v>1</v>
      </c>
      <c r="AA51" s="43">
        <f t="shared" si="54"/>
        <v>7.14</v>
      </c>
      <c r="AB51" s="117"/>
      <c r="AC51" s="117"/>
      <c r="AD51" s="117"/>
      <c r="AE51" s="117"/>
      <c r="AF51" s="117"/>
      <c r="AG51" s="41">
        <f>Tableau274546[[#This Row],[Surf Men ext]]</f>
        <v>3.09</v>
      </c>
      <c r="AH51" s="43" t="str">
        <f t="shared" si="60"/>
        <v/>
      </c>
      <c r="AI51" s="43" t="str">
        <f t="shared" si="61"/>
        <v/>
      </c>
      <c r="AJ51" s="43" t="str">
        <f t="shared" si="62"/>
        <v/>
      </c>
      <c r="AK51" s="43" t="str">
        <f t="shared" si="63"/>
        <v/>
      </c>
      <c r="AL51" s="43">
        <f t="shared" si="64"/>
        <v>3.09</v>
      </c>
      <c r="AM51" s="53">
        <f t="shared" si="73"/>
        <v>14.28</v>
      </c>
      <c r="AN51" s="96">
        <v>2029</v>
      </c>
      <c r="AO51" s="40" t="str">
        <f t="shared" si="40"/>
        <v/>
      </c>
      <c r="AP51" s="40" t="str">
        <f t="shared" si="41"/>
        <v/>
      </c>
      <c r="AQ51" s="40" t="str">
        <f t="shared" si="42"/>
        <v/>
      </c>
      <c r="AR51" s="40" t="str">
        <f t="shared" si="43"/>
        <v/>
      </c>
      <c r="AS51" s="40">
        <f t="shared" si="44"/>
        <v>14.28</v>
      </c>
      <c r="AT51" s="54">
        <f t="shared" si="74"/>
        <v>6.18</v>
      </c>
      <c r="AU51" s="55" t="s">
        <v>36</v>
      </c>
      <c r="AV51" s="56"/>
      <c r="AW51" s="55"/>
      <c r="AY51" s="49" t="s">
        <v>78</v>
      </c>
      <c r="BA51" s="49"/>
    </row>
    <row r="52" spans="1:53" x14ac:dyDescent="0.2">
      <c r="A52" s="37" t="s">
        <v>33</v>
      </c>
      <c r="B52" s="51">
        <v>1</v>
      </c>
      <c r="C52" s="91" t="s">
        <v>80</v>
      </c>
      <c r="D52" s="107" t="s">
        <v>77</v>
      </c>
      <c r="E52" s="56">
        <v>2.1</v>
      </c>
      <c r="F52" s="56">
        <v>1.47</v>
      </c>
      <c r="G52" s="52">
        <f>E52*F52</f>
        <v>3.09</v>
      </c>
      <c r="H52" s="42"/>
      <c r="I52" s="43" t="str">
        <f>IF(H52="OUI",$G52,"")</f>
        <v/>
      </c>
      <c r="J52" s="42"/>
      <c r="K52" s="41" t="str">
        <f>IF(J52="OUI",$G52,"")</f>
        <v/>
      </c>
      <c r="L52" s="65" t="str">
        <f t="shared" si="68"/>
        <v/>
      </c>
      <c r="M52" s="65" t="str">
        <f t="shared" si="69"/>
        <v/>
      </c>
      <c r="N52" s="65" t="str">
        <f t="shared" si="70"/>
        <v/>
      </c>
      <c r="O52" s="42" t="s">
        <v>35</v>
      </c>
      <c r="P52" s="41">
        <f>IF(O52="OUI",$G52,"")</f>
        <v>3.09</v>
      </c>
      <c r="Q52" s="42"/>
      <c r="R52" s="41" t="str">
        <f>IF(Q52="OUI",$G52,"")</f>
        <v/>
      </c>
      <c r="S52" s="42"/>
      <c r="T52" s="41" t="str">
        <f>IF(S52="OUI",$G52,"")</f>
        <v/>
      </c>
      <c r="U52" s="43"/>
      <c r="V52" s="43" t="str">
        <f t="shared" si="49"/>
        <v/>
      </c>
      <c r="W52" s="43" t="str">
        <f t="shared" si="50"/>
        <v/>
      </c>
      <c r="X52" s="43" t="str">
        <f t="shared" si="51"/>
        <v/>
      </c>
      <c r="Y52" s="43" t="str">
        <f t="shared" si="52"/>
        <v/>
      </c>
      <c r="Z52" s="43">
        <f t="shared" si="53"/>
        <v>1</v>
      </c>
      <c r="AA52" s="43">
        <f t="shared" si="54"/>
        <v>7.14</v>
      </c>
      <c r="AB52" s="117"/>
      <c r="AC52" s="117"/>
      <c r="AD52" s="117"/>
      <c r="AE52" s="117"/>
      <c r="AF52" s="117"/>
      <c r="AG52" s="41">
        <f>Tableau274546[[#This Row],[Surf Men ext]]</f>
        <v>3.09</v>
      </c>
      <c r="AH52" s="43" t="str">
        <f t="shared" si="60"/>
        <v/>
      </c>
      <c r="AI52" s="43" t="str">
        <f t="shared" si="61"/>
        <v/>
      </c>
      <c r="AJ52" s="43" t="str">
        <f t="shared" si="62"/>
        <v/>
      </c>
      <c r="AK52" s="43" t="str">
        <f t="shared" si="63"/>
        <v/>
      </c>
      <c r="AL52" s="43">
        <f t="shared" si="64"/>
        <v>3.09</v>
      </c>
      <c r="AM52" s="53">
        <f t="shared" si="73"/>
        <v>14.28</v>
      </c>
      <c r="AN52" s="130">
        <v>2029</v>
      </c>
      <c r="AO52" s="40" t="str">
        <f t="shared" si="40"/>
        <v/>
      </c>
      <c r="AP52" s="40" t="str">
        <f t="shared" si="41"/>
        <v/>
      </c>
      <c r="AQ52" s="40" t="str">
        <f t="shared" si="42"/>
        <v/>
      </c>
      <c r="AR52" s="40" t="str">
        <f t="shared" si="43"/>
        <v/>
      </c>
      <c r="AS52" s="40">
        <f t="shared" si="44"/>
        <v>14.28</v>
      </c>
      <c r="AT52" s="54">
        <f t="shared" si="74"/>
        <v>6.18</v>
      </c>
      <c r="AU52" s="55" t="s">
        <v>36</v>
      </c>
      <c r="AV52" s="56"/>
      <c r="AW52" s="55"/>
      <c r="AY52" s="49" t="s">
        <v>78</v>
      </c>
      <c r="AZ52" s="129" t="s">
        <v>663</v>
      </c>
      <c r="BA52" s="49"/>
    </row>
    <row r="53" spans="1:53" x14ac:dyDescent="0.2">
      <c r="A53" s="37" t="s">
        <v>33</v>
      </c>
      <c r="B53" s="51">
        <v>1</v>
      </c>
      <c r="C53" s="91" t="s">
        <v>81</v>
      </c>
      <c r="D53" s="107" t="s">
        <v>77</v>
      </c>
      <c r="E53" s="56">
        <v>2.1</v>
      </c>
      <c r="F53" s="56">
        <v>1.47</v>
      </c>
      <c r="G53" s="52">
        <f t="shared" si="65"/>
        <v>3.09</v>
      </c>
      <c r="H53" s="42"/>
      <c r="I53" s="43" t="str">
        <f t="shared" si="66"/>
        <v/>
      </c>
      <c r="J53" s="42"/>
      <c r="K53" s="41" t="str">
        <f t="shared" si="67"/>
        <v/>
      </c>
      <c r="L53" s="65" t="str">
        <f t="shared" si="68"/>
        <v/>
      </c>
      <c r="M53" s="65" t="str">
        <f t="shared" si="69"/>
        <v/>
      </c>
      <c r="N53" s="65" t="str">
        <f t="shared" si="70"/>
        <v/>
      </c>
      <c r="O53" s="42" t="s">
        <v>35</v>
      </c>
      <c r="P53" s="41">
        <f t="shared" si="71"/>
        <v>3.09</v>
      </c>
      <c r="Q53" s="42"/>
      <c r="R53" s="41" t="str">
        <f t="shared" si="72"/>
        <v/>
      </c>
      <c r="S53" s="42"/>
      <c r="T53" s="41" t="str">
        <f t="shared" si="24"/>
        <v/>
      </c>
      <c r="U53" s="43"/>
      <c r="V53" s="43" t="str">
        <f t="shared" si="49"/>
        <v/>
      </c>
      <c r="W53" s="43" t="str">
        <f t="shared" si="50"/>
        <v/>
      </c>
      <c r="X53" s="43" t="str">
        <f t="shared" si="51"/>
        <v/>
      </c>
      <c r="Y53" s="43" t="str">
        <f t="shared" si="52"/>
        <v/>
      </c>
      <c r="Z53" s="43">
        <f t="shared" si="53"/>
        <v>1</v>
      </c>
      <c r="AA53" s="43">
        <f t="shared" si="54"/>
        <v>7.14</v>
      </c>
      <c r="AB53" s="117"/>
      <c r="AC53" s="117"/>
      <c r="AD53" s="117"/>
      <c r="AE53" s="117"/>
      <c r="AF53" s="117"/>
      <c r="AG53" s="41">
        <f>Tableau274546[[#This Row],[Surf Men ext]]</f>
        <v>3.09</v>
      </c>
      <c r="AH53" s="43" t="str">
        <f t="shared" si="60"/>
        <v/>
      </c>
      <c r="AI53" s="43" t="str">
        <f t="shared" si="61"/>
        <v/>
      </c>
      <c r="AJ53" s="43" t="str">
        <f t="shared" si="62"/>
        <v/>
      </c>
      <c r="AK53" s="43" t="str">
        <f t="shared" si="63"/>
        <v/>
      </c>
      <c r="AL53" s="43">
        <f t="shared" si="64"/>
        <v>3.09</v>
      </c>
      <c r="AM53" s="53">
        <f t="shared" si="73"/>
        <v>14.28</v>
      </c>
      <c r="AN53" s="130">
        <v>2029</v>
      </c>
      <c r="AO53" s="40" t="str">
        <f t="shared" si="40"/>
        <v/>
      </c>
      <c r="AP53" s="40" t="str">
        <f t="shared" si="41"/>
        <v/>
      </c>
      <c r="AQ53" s="40" t="str">
        <f t="shared" si="42"/>
        <v/>
      </c>
      <c r="AR53" s="40" t="str">
        <f t="shared" si="43"/>
        <v/>
      </c>
      <c r="AS53" s="40">
        <f t="shared" si="44"/>
        <v>14.28</v>
      </c>
      <c r="AT53" s="54">
        <f t="shared" si="74"/>
        <v>6.18</v>
      </c>
      <c r="AU53" s="55" t="s">
        <v>36</v>
      </c>
      <c r="AV53" s="56"/>
      <c r="AW53" s="55"/>
      <c r="AY53" s="49" t="s">
        <v>78</v>
      </c>
      <c r="AZ53" s="129" t="s">
        <v>663</v>
      </c>
      <c r="BA53" s="49"/>
    </row>
    <row r="54" spans="1:53" x14ac:dyDescent="0.2">
      <c r="A54" s="37" t="s">
        <v>33</v>
      </c>
      <c r="B54" s="51">
        <v>1</v>
      </c>
      <c r="C54" s="91" t="s">
        <v>82</v>
      </c>
      <c r="D54" s="107" t="s">
        <v>77</v>
      </c>
      <c r="E54" s="56">
        <v>2.1</v>
      </c>
      <c r="F54" s="56">
        <v>1.47</v>
      </c>
      <c r="G54" s="52">
        <f t="shared" si="65"/>
        <v>3.09</v>
      </c>
      <c r="H54" s="42"/>
      <c r="I54" s="43" t="str">
        <f t="shared" si="66"/>
        <v/>
      </c>
      <c r="J54" s="42"/>
      <c r="K54" s="41" t="str">
        <f t="shared" si="67"/>
        <v/>
      </c>
      <c r="L54" s="65" t="str">
        <f t="shared" si="68"/>
        <v/>
      </c>
      <c r="M54" s="65" t="str">
        <f t="shared" si="69"/>
        <v/>
      </c>
      <c r="N54" s="65" t="str">
        <f t="shared" si="70"/>
        <v/>
      </c>
      <c r="O54" s="42" t="s">
        <v>35</v>
      </c>
      <c r="P54" s="41">
        <f t="shared" si="71"/>
        <v>3.09</v>
      </c>
      <c r="Q54" s="42"/>
      <c r="R54" s="41" t="str">
        <f t="shared" si="72"/>
        <v/>
      </c>
      <c r="S54" s="42"/>
      <c r="T54" s="41" t="str">
        <f t="shared" si="24"/>
        <v/>
      </c>
      <c r="U54" s="43"/>
      <c r="V54" s="43" t="str">
        <f t="shared" si="49"/>
        <v/>
      </c>
      <c r="W54" s="43" t="str">
        <f t="shared" si="50"/>
        <v/>
      </c>
      <c r="X54" s="43" t="str">
        <f t="shared" si="51"/>
        <v/>
      </c>
      <c r="Y54" s="43" t="str">
        <f t="shared" si="52"/>
        <v/>
      </c>
      <c r="Z54" s="43">
        <f t="shared" si="53"/>
        <v>1</v>
      </c>
      <c r="AA54" s="43">
        <f t="shared" si="54"/>
        <v>7.14</v>
      </c>
      <c r="AB54" s="117"/>
      <c r="AC54" s="117"/>
      <c r="AD54" s="117"/>
      <c r="AE54" s="117"/>
      <c r="AF54" s="117"/>
      <c r="AG54" s="41">
        <f>Tableau274546[[#This Row],[Surf Men ext]]</f>
        <v>3.09</v>
      </c>
      <c r="AH54" s="43" t="str">
        <f t="shared" si="60"/>
        <v/>
      </c>
      <c r="AI54" s="43" t="str">
        <f t="shared" si="61"/>
        <v/>
      </c>
      <c r="AJ54" s="43" t="str">
        <f t="shared" si="62"/>
        <v/>
      </c>
      <c r="AK54" s="43" t="str">
        <f t="shared" si="63"/>
        <v/>
      </c>
      <c r="AL54" s="43">
        <f t="shared" si="64"/>
        <v>3.09</v>
      </c>
      <c r="AM54" s="53">
        <f t="shared" si="73"/>
        <v>14.28</v>
      </c>
      <c r="AN54" s="130">
        <v>2029</v>
      </c>
      <c r="AO54" s="40" t="str">
        <f t="shared" si="40"/>
        <v/>
      </c>
      <c r="AP54" s="40" t="str">
        <f t="shared" si="41"/>
        <v/>
      </c>
      <c r="AQ54" s="40" t="str">
        <f t="shared" si="42"/>
        <v/>
      </c>
      <c r="AR54" s="40" t="str">
        <f t="shared" si="43"/>
        <v/>
      </c>
      <c r="AS54" s="40">
        <f t="shared" si="44"/>
        <v>14.28</v>
      </c>
      <c r="AT54" s="54">
        <f t="shared" si="74"/>
        <v>6.18</v>
      </c>
      <c r="AU54" s="55" t="s">
        <v>36</v>
      </c>
      <c r="AV54" s="56"/>
      <c r="AW54" s="55"/>
      <c r="AY54" s="49" t="s">
        <v>78</v>
      </c>
      <c r="AZ54" s="129" t="s">
        <v>663</v>
      </c>
      <c r="BA54" s="49"/>
    </row>
    <row r="55" spans="1:53" x14ac:dyDescent="0.2">
      <c r="A55" s="37" t="s">
        <v>33</v>
      </c>
      <c r="B55" s="51">
        <v>1</v>
      </c>
      <c r="C55" s="91" t="s">
        <v>83</v>
      </c>
      <c r="D55" s="107" t="s">
        <v>77</v>
      </c>
      <c r="E55" s="56">
        <v>1.85</v>
      </c>
      <c r="F55" s="56">
        <v>1.52</v>
      </c>
      <c r="G55" s="52">
        <f t="shared" si="65"/>
        <v>2.81</v>
      </c>
      <c r="H55" s="42"/>
      <c r="I55" s="43" t="str">
        <f t="shared" si="66"/>
        <v/>
      </c>
      <c r="J55" s="42"/>
      <c r="K55" s="41" t="str">
        <f t="shared" si="67"/>
        <v/>
      </c>
      <c r="L55" s="65" t="str">
        <f t="shared" si="68"/>
        <v/>
      </c>
      <c r="M55" s="65" t="str">
        <f t="shared" si="69"/>
        <v/>
      </c>
      <c r="N55" s="65" t="str">
        <f t="shared" si="70"/>
        <v/>
      </c>
      <c r="O55" s="42" t="s">
        <v>35</v>
      </c>
      <c r="P55" s="41">
        <f t="shared" si="71"/>
        <v>2.81</v>
      </c>
      <c r="Q55" s="42"/>
      <c r="R55" s="41" t="str">
        <f t="shared" si="72"/>
        <v/>
      </c>
      <c r="S55" s="42"/>
      <c r="T55" s="41" t="str">
        <f t="shared" si="24"/>
        <v/>
      </c>
      <c r="U55" s="43"/>
      <c r="V55" s="43" t="str">
        <f t="shared" si="49"/>
        <v/>
      </c>
      <c r="W55" s="43" t="str">
        <f t="shared" si="50"/>
        <v/>
      </c>
      <c r="X55" s="43" t="str">
        <f t="shared" si="51"/>
        <v/>
      </c>
      <c r="Y55" s="43" t="str">
        <f t="shared" si="52"/>
        <v/>
      </c>
      <c r="Z55" s="43">
        <f t="shared" si="53"/>
        <v>1</v>
      </c>
      <c r="AA55" s="43">
        <f t="shared" si="54"/>
        <v>6.74</v>
      </c>
      <c r="AB55" s="117"/>
      <c r="AC55" s="117"/>
      <c r="AD55" s="117"/>
      <c r="AE55" s="117"/>
      <c r="AF55" s="117"/>
      <c r="AG55" s="41">
        <f>Tableau274546[[#This Row],[Surf Men ext]]</f>
        <v>2.81</v>
      </c>
      <c r="AH55" s="43" t="str">
        <f t="shared" si="60"/>
        <v/>
      </c>
      <c r="AI55" s="43" t="str">
        <f t="shared" si="61"/>
        <v/>
      </c>
      <c r="AJ55" s="43" t="str">
        <f t="shared" si="62"/>
        <v/>
      </c>
      <c r="AK55" s="43" t="str">
        <f t="shared" si="63"/>
        <v/>
      </c>
      <c r="AL55" s="43">
        <f t="shared" si="64"/>
        <v>2.81</v>
      </c>
      <c r="AM55" s="53">
        <f t="shared" si="73"/>
        <v>13.48</v>
      </c>
      <c r="AN55" s="130">
        <v>2029</v>
      </c>
      <c r="AO55" s="40" t="str">
        <f t="shared" si="40"/>
        <v/>
      </c>
      <c r="AP55" s="40" t="str">
        <f t="shared" si="41"/>
        <v/>
      </c>
      <c r="AQ55" s="40" t="str">
        <f t="shared" si="42"/>
        <v/>
      </c>
      <c r="AR55" s="40" t="str">
        <f t="shared" si="43"/>
        <v/>
      </c>
      <c r="AS55" s="40">
        <f t="shared" si="44"/>
        <v>13.48</v>
      </c>
      <c r="AT55" s="54">
        <f t="shared" si="74"/>
        <v>5.62</v>
      </c>
      <c r="AU55" s="137" t="s">
        <v>36</v>
      </c>
      <c r="AV55" s="56"/>
      <c r="AW55" s="55"/>
      <c r="AY55" s="49" t="s">
        <v>78</v>
      </c>
      <c r="AZ55" s="129" t="s">
        <v>664</v>
      </c>
      <c r="BA55" s="49"/>
    </row>
    <row r="56" spans="1:53" x14ac:dyDescent="0.2">
      <c r="A56" s="37" t="s">
        <v>33</v>
      </c>
      <c r="B56" s="51">
        <v>1</v>
      </c>
      <c r="C56" s="91" t="s">
        <v>84</v>
      </c>
      <c r="D56" s="107" t="s">
        <v>77</v>
      </c>
      <c r="E56" s="56">
        <v>1.85</v>
      </c>
      <c r="F56" s="56">
        <v>1.52</v>
      </c>
      <c r="G56" s="52">
        <f t="shared" si="65"/>
        <v>2.81</v>
      </c>
      <c r="H56" s="42"/>
      <c r="I56" s="43" t="str">
        <f t="shared" si="66"/>
        <v/>
      </c>
      <c r="J56" s="42"/>
      <c r="K56" s="41" t="str">
        <f t="shared" si="67"/>
        <v/>
      </c>
      <c r="L56" s="65" t="str">
        <f t="shared" si="68"/>
        <v/>
      </c>
      <c r="M56" s="65" t="str">
        <f t="shared" si="69"/>
        <v/>
      </c>
      <c r="N56" s="65" t="str">
        <f t="shared" si="70"/>
        <v/>
      </c>
      <c r="O56" s="42" t="s">
        <v>35</v>
      </c>
      <c r="P56" s="41">
        <f t="shared" si="71"/>
        <v>2.81</v>
      </c>
      <c r="Q56" s="42"/>
      <c r="R56" s="41" t="str">
        <f t="shared" si="72"/>
        <v/>
      </c>
      <c r="S56" s="42"/>
      <c r="T56" s="41" t="str">
        <f t="shared" si="24"/>
        <v/>
      </c>
      <c r="U56" s="43"/>
      <c r="V56" s="43" t="str">
        <f t="shared" si="49"/>
        <v/>
      </c>
      <c r="W56" s="43" t="str">
        <f t="shared" si="50"/>
        <v/>
      </c>
      <c r="X56" s="43" t="str">
        <f t="shared" si="51"/>
        <v/>
      </c>
      <c r="Y56" s="43" t="str">
        <f t="shared" si="52"/>
        <v/>
      </c>
      <c r="Z56" s="43">
        <f t="shared" si="53"/>
        <v>1</v>
      </c>
      <c r="AA56" s="43">
        <f t="shared" si="54"/>
        <v>6.74</v>
      </c>
      <c r="AB56" s="117"/>
      <c r="AC56" s="117"/>
      <c r="AD56" s="117"/>
      <c r="AE56" s="117"/>
      <c r="AF56" s="117"/>
      <c r="AG56" s="41">
        <f>Tableau274546[[#This Row],[Surf Men ext]]</f>
        <v>2.81</v>
      </c>
      <c r="AH56" s="43" t="str">
        <f t="shared" si="60"/>
        <v/>
      </c>
      <c r="AI56" s="43" t="str">
        <f t="shared" si="61"/>
        <v/>
      </c>
      <c r="AJ56" s="43" t="str">
        <f t="shared" si="62"/>
        <v/>
      </c>
      <c r="AK56" s="43" t="str">
        <f t="shared" si="63"/>
        <v/>
      </c>
      <c r="AL56" s="43">
        <f t="shared" si="64"/>
        <v>2.81</v>
      </c>
      <c r="AM56" s="53">
        <f t="shared" si="73"/>
        <v>13.48</v>
      </c>
      <c r="AN56" s="130">
        <v>2029</v>
      </c>
      <c r="AO56" s="40" t="str">
        <f t="shared" si="40"/>
        <v/>
      </c>
      <c r="AP56" s="40" t="str">
        <f t="shared" si="41"/>
        <v/>
      </c>
      <c r="AQ56" s="40" t="str">
        <f t="shared" si="42"/>
        <v/>
      </c>
      <c r="AR56" s="40" t="str">
        <f t="shared" si="43"/>
        <v/>
      </c>
      <c r="AS56" s="40">
        <f t="shared" si="44"/>
        <v>13.48</v>
      </c>
      <c r="AT56" s="54">
        <f t="shared" si="74"/>
        <v>5.62</v>
      </c>
      <c r="AU56" s="55"/>
      <c r="AV56" s="138" t="s">
        <v>36</v>
      </c>
      <c r="AW56" s="55"/>
      <c r="AY56" s="49" t="s">
        <v>78</v>
      </c>
      <c r="AZ56" s="129" t="s">
        <v>664</v>
      </c>
      <c r="BA56" s="49"/>
    </row>
    <row r="57" spans="1:53" x14ac:dyDescent="0.2">
      <c r="A57" s="37" t="s">
        <v>33</v>
      </c>
      <c r="B57" s="51">
        <v>1</v>
      </c>
      <c r="C57" s="91" t="s">
        <v>85</v>
      </c>
      <c r="D57" s="107" t="s">
        <v>77</v>
      </c>
      <c r="E57" s="56">
        <v>1.85</v>
      </c>
      <c r="F57" s="56">
        <v>1.52</v>
      </c>
      <c r="G57" s="52">
        <f t="shared" si="65"/>
        <v>2.81</v>
      </c>
      <c r="H57" s="42"/>
      <c r="I57" s="43" t="str">
        <f t="shared" si="66"/>
        <v/>
      </c>
      <c r="J57" s="42"/>
      <c r="K57" s="41" t="str">
        <f t="shared" si="67"/>
        <v/>
      </c>
      <c r="L57" s="65" t="str">
        <f t="shared" si="68"/>
        <v/>
      </c>
      <c r="M57" s="65" t="str">
        <f t="shared" si="69"/>
        <v/>
      </c>
      <c r="N57" s="65" t="str">
        <f t="shared" si="70"/>
        <v/>
      </c>
      <c r="O57" s="42" t="s">
        <v>35</v>
      </c>
      <c r="P57" s="41">
        <f t="shared" si="71"/>
        <v>2.81</v>
      </c>
      <c r="Q57" s="42"/>
      <c r="R57" s="41" t="str">
        <f t="shared" si="72"/>
        <v/>
      </c>
      <c r="S57" s="42"/>
      <c r="T57" s="41" t="str">
        <f t="shared" si="24"/>
        <v/>
      </c>
      <c r="U57" s="43"/>
      <c r="V57" s="43" t="str">
        <f t="shared" si="49"/>
        <v/>
      </c>
      <c r="W57" s="43">
        <f t="shared" si="50"/>
        <v>1</v>
      </c>
      <c r="X57" s="43" t="str">
        <f t="shared" si="51"/>
        <v/>
      </c>
      <c r="Y57" s="43" t="str">
        <f t="shared" si="52"/>
        <v/>
      </c>
      <c r="Z57" s="43" t="str">
        <f t="shared" si="53"/>
        <v/>
      </c>
      <c r="AA57" s="43">
        <f t="shared" si="54"/>
        <v>6.74</v>
      </c>
      <c r="AB57" s="117"/>
      <c r="AC57" s="117"/>
      <c r="AD57" s="117"/>
      <c r="AE57" s="117"/>
      <c r="AF57" s="117"/>
      <c r="AG57" s="41">
        <f>Tableau274546[[#This Row],[Surf Men ext]]</f>
        <v>2.81</v>
      </c>
      <c r="AH57" s="43" t="str">
        <f t="shared" si="60"/>
        <v/>
      </c>
      <c r="AI57" s="43">
        <f t="shared" si="61"/>
        <v>2.81</v>
      </c>
      <c r="AJ57" s="43" t="str">
        <f t="shared" si="62"/>
        <v/>
      </c>
      <c r="AK57" s="43" t="str">
        <f t="shared" si="63"/>
        <v/>
      </c>
      <c r="AL57" s="43" t="str">
        <f t="shared" si="64"/>
        <v/>
      </c>
      <c r="AM57" s="53">
        <f t="shared" si="73"/>
        <v>13.48</v>
      </c>
      <c r="AN57" s="97">
        <v>2026</v>
      </c>
      <c r="AO57" s="40" t="str">
        <f t="shared" si="40"/>
        <v/>
      </c>
      <c r="AP57" s="40">
        <f t="shared" si="41"/>
        <v>13.48</v>
      </c>
      <c r="AQ57" s="40" t="str">
        <f t="shared" si="42"/>
        <v/>
      </c>
      <c r="AR57" s="40" t="str">
        <f t="shared" si="43"/>
        <v/>
      </c>
      <c r="AS57" s="40" t="str">
        <f t="shared" si="44"/>
        <v/>
      </c>
      <c r="AT57" s="54">
        <f t="shared" si="74"/>
        <v>5.62</v>
      </c>
      <c r="AU57" s="55"/>
      <c r="AV57" s="56"/>
      <c r="AW57" s="55" t="s">
        <v>36</v>
      </c>
      <c r="AY57" s="49" t="s">
        <v>78</v>
      </c>
      <c r="BA57" s="49"/>
    </row>
    <row r="58" spans="1:53" x14ac:dyDescent="0.2">
      <c r="A58" s="37" t="s">
        <v>33</v>
      </c>
      <c r="B58" s="51">
        <v>1</v>
      </c>
      <c r="C58" s="91" t="s">
        <v>86</v>
      </c>
      <c r="D58" s="107" t="s">
        <v>77</v>
      </c>
      <c r="E58" s="56">
        <v>1.85</v>
      </c>
      <c r="F58" s="56">
        <v>1.52</v>
      </c>
      <c r="G58" s="52">
        <f t="shared" si="65"/>
        <v>2.81</v>
      </c>
      <c r="H58" s="42"/>
      <c r="I58" s="43" t="str">
        <f t="shared" si="66"/>
        <v/>
      </c>
      <c r="J58" s="42"/>
      <c r="K58" s="41" t="str">
        <f t="shared" si="67"/>
        <v/>
      </c>
      <c r="L58" s="65" t="str">
        <f t="shared" si="68"/>
        <v/>
      </c>
      <c r="M58" s="65" t="str">
        <f t="shared" si="69"/>
        <v/>
      </c>
      <c r="N58" s="65" t="str">
        <f t="shared" si="70"/>
        <v/>
      </c>
      <c r="O58" s="42" t="s">
        <v>35</v>
      </c>
      <c r="P58" s="41">
        <f t="shared" si="71"/>
        <v>2.81</v>
      </c>
      <c r="Q58" s="42"/>
      <c r="R58" s="41" t="str">
        <f t="shared" si="72"/>
        <v/>
      </c>
      <c r="S58" s="42"/>
      <c r="T58" s="41" t="str">
        <f t="shared" si="24"/>
        <v/>
      </c>
      <c r="U58" s="43"/>
      <c r="V58" s="43" t="str">
        <f t="shared" si="49"/>
        <v/>
      </c>
      <c r="W58" s="43">
        <f t="shared" si="50"/>
        <v>1</v>
      </c>
      <c r="X58" s="43" t="str">
        <f t="shared" si="51"/>
        <v/>
      </c>
      <c r="Y58" s="43" t="str">
        <f t="shared" si="52"/>
        <v/>
      </c>
      <c r="Z58" s="43" t="str">
        <f t="shared" si="53"/>
        <v/>
      </c>
      <c r="AA58" s="43">
        <f t="shared" si="54"/>
        <v>6.74</v>
      </c>
      <c r="AB58" s="117"/>
      <c r="AC58" s="117"/>
      <c r="AD58" s="117"/>
      <c r="AE58" s="117"/>
      <c r="AF58" s="117"/>
      <c r="AG58" s="41">
        <f>Tableau274546[[#This Row],[Surf Men ext]]</f>
        <v>2.81</v>
      </c>
      <c r="AH58" s="43" t="str">
        <f t="shared" si="60"/>
        <v/>
      </c>
      <c r="AI58" s="43">
        <f t="shared" si="61"/>
        <v>2.81</v>
      </c>
      <c r="AJ58" s="43" t="str">
        <f t="shared" si="62"/>
        <v/>
      </c>
      <c r="AK58" s="43" t="str">
        <f t="shared" si="63"/>
        <v/>
      </c>
      <c r="AL58" s="43" t="str">
        <f t="shared" si="64"/>
        <v/>
      </c>
      <c r="AM58" s="53">
        <f t="shared" si="73"/>
        <v>13.48</v>
      </c>
      <c r="AN58" s="97">
        <v>2026</v>
      </c>
      <c r="AO58" s="40" t="str">
        <f t="shared" si="40"/>
        <v/>
      </c>
      <c r="AP58" s="40">
        <f t="shared" si="41"/>
        <v>13.48</v>
      </c>
      <c r="AQ58" s="40" t="str">
        <f t="shared" si="42"/>
        <v/>
      </c>
      <c r="AR58" s="40" t="str">
        <f t="shared" si="43"/>
        <v/>
      </c>
      <c r="AS58" s="40" t="str">
        <f t="shared" si="44"/>
        <v/>
      </c>
      <c r="AT58" s="54">
        <f t="shared" si="74"/>
        <v>5.62</v>
      </c>
      <c r="AU58" s="55"/>
      <c r="AV58" s="56"/>
      <c r="AW58" s="55" t="s">
        <v>36</v>
      </c>
      <c r="AY58" s="49" t="s">
        <v>78</v>
      </c>
      <c r="BA58" s="49"/>
    </row>
    <row r="59" spans="1:53" x14ac:dyDescent="0.2">
      <c r="A59" s="37" t="s">
        <v>33</v>
      </c>
      <c r="B59" s="51">
        <v>1</v>
      </c>
      <c r="C59" s="91" t="s">
        <v>87</v>
      </c>
      <c r="D59" s="107" t="s">
        <v>77</v>
      </c>
      <c r="E59" s="56">
        <v>2.1</v>
      </c>
      <c r="F59" s="56">
        <v>1.47</v>
      </c>
      <c r="G59" s="52">
        <f t="shared" si="65"/>
        <v>3.09</v>
      </c>
      <c r="H59" s="42"/>
      <c r="I59" s="43" t="str">
        <f t="shared" si="66"/>
        <v/>
      </c>
      <c r="J59" s="42"/>
      <c r="K59" s="41" t="str">
        <f t="shared" si="67"/>
        <v/>
      </c>
      <c r="L59" s="65" t="str">
        <f t="shared" si="68"/>
        <v/>
      </c>
      <c r="M59" s="65" t="str">
        <f t="shared" si="69"/>
        <v/>
      </c>
      <c r="N59" s="65" t="str">
        <f t="shared" si="70"/>
        <v/>
      </c>
      <c r="O59" s="42" t="s">
        <v>35</v>
      </c>
      <c r="P59" s="41">
        <f t="shared" si="71"/>
        <v>3.09</v>
      </c>
      <c r="Q59" s="42"/>
      <c r="R59" s="41" t="str">
        <f t="shared" si="72"/>
        <v/>
      </c>
      <c r="S59" s="42"/>
      <c r="T59" s="41" t="str">
        <f t="shared" si="24"/>
        <v/>
      </c>
      <c r="U59" s="43"/>
      <c r="V59" s="43" t="str">
        <f t="shared" si="49"/>
        <v/>
      </c>
      <c r="W59" s="43">
        <f t="shared" si="50"/>
        <v>1</v>
      </c>
      <c r="X59" s="43" t="str">
        <f t="shared" si="51"/>
        <v/>
      </c>
      <c r="Y59" s="43" t="str">
        <f t="shared" si="52"/>
        <v/>
      </c>
      <c r="Z59" s="43" t="str">
        <f t="shared" si="53"/>
        <v/>
      </c>
      <c r="AA59" s="43">
        <f t="shared" si="54"/>
        <v>7.14</v>
      </c>
      <c r="AB59" s="117"/>
      <c r="AC59" s="117"/>
      <c r="AD59" s="117"/>
      <c r="AE59" s="117"/>
      <c r="AF59" s="117"/>
      <c r="AG59" s="41">
        <f>Tableau274546[[#This Row],[Surf Men ext]]</f>
        <v>3.09</v>
      </c>
      <c r="AH59" s="43" t="str">
        <f t="shared" si="60"/>
        <v/>
      </c>
      <c r="AI59" s="43">
        <f t="shared" si="61"/>
        <v>3.09</v>
      </c>
      <c r="AJ59" s="43" t="str">
        <f t="shared" si="62"/>
        <v/>
      </c>
      <c r="AK59" s="43" t="str">
        <f t="shared" si="63"/>
        <v/>
      </c>
      <c r="AL59" s="43" t="str">
        <f t="shared" si="64"/>
        <v/>
      </c>
      <c r="AM59" s="53">
        <f t="shared" si="73"/>
        <v>14.28</v>
      </c>
      <c r="AN59" s="97">
        <v>2026</v>
      </c>
      <c r="AO59" s="40" t="str">
        <f t="shared" si="40"/>
        <v/>
      </c>
      <c r="AP59" s="40">
        <f t="shared" si="41"/>
        <v>14.28</v>
      </c>
      <c r="AQ59" s="40" t="str">
        <f t="shared" si="42"/>
        <v/>
      </c>
      <c r="AR59" s="40" t="str">
        <f t="shared" si="43"/>
        <v/>
      </c>
      <c r="AS59" s="40" t="str">
        <f t="shared" si="44"/>
        <v/>
      </c>
      <c r="AT59" s="54">
        <f t="shared" si="74"/>
        <v>6.18</v>
      </c>
      <c r="AU59" s="55"/>
      <c r="AV59" s="56"/>
      <c r="AW59" s="55" t="s">
        <v>36</v>
      </c>
      <c r="AY59" s="49" t="s">
        <v>78</v>
      </c>
      <c r="BA59" s="49"/>
    </row>
    <row r="60" spans="1:53" x14ac:dyDescent="0.2">
      <c r="A60" s="37" t="s">
        <v>33</v>
      </c>
      <c r="B60" s="51">
        <v>1</v>
      </c>
      <c r="C60" s="91" t="s">
        <v>88</v>
      </c>
      <c r="D60" s="107" t="s">
        <v>77</v>
      </c>
      <c r="E60" s="56">
        <v>2.1</v>
      </c>
      <c r="F60" s="56">
        <v>1.47</v>
      </c>
      <c r="G60" s="52">
        <f t="shared" si="65"/>
        <v>3.09</v>
      </c>
      <c r="H60" s="42"/>
      <c r="I60" s="43" t="str">
        <f t="shared" si="66"/>
        <v/>
      </c>
      <c r="J60" s="42"/>
      <c r="K60" s="41" t="str">
        <f t="shared" si="67"/>
        <v/>
      </c>
      <c r="L60" s="65" t="str">
        <f t="shared" si="68"/>
        <v/>
      </c>
      <c r="M60" s="65" t="str">
        <f t="shared" si="69"/>
        <v/>
      </c>
      <c r="N60" s="65" t="str">
        <f t="shared" si="70"/>
        <v/>
      </c>
      <c r="O60" s="42" t="s">
        <v>35</v>
      </c>
      <c r="P60" s="41">
        <f t="shared" si="71"/>
        <v>3.09</v>
      </c>
      <c r="Q60" s="42"/>
      <c r="R60" s="41" t="str">
        <f t="shared" si="72"/>
        <v/>
      </c>
      <c r="S60" s="42"/>
      <c r="T60" s="41" t="str">
        <f t="shared" si="24"/>
        <v/>
      </c>
      <c r="U60" s="43"/>
      <c r="V60" s="43" t="str">
        <f t="shared" si="49"/>
        <v/>
      </c>
      <c r="W60" s="43">
        <f t="shared" si="50"/>
        <v>1</v>
      </c>
      <c r="X60" s="43" t="str">
        <f t="shared" si="51"/>
        <v/>
      </c>
      <c r="Y60" s="43" t="str">
        <f t="shared" si="52"/>
        <v/>
      </c>
      <c r="Z60" s="43" t="str">
        <f t="shared" si="53"/>
        <v/>
      </c>
      <c r="AA60" s="43">
        <f t="shared" si="54"/>
        <v>7.14</v>
      </c>
      <c r="AB60" s="117"/>
      <c r="AC60" s="117"/>
      <c r="AD60" s="117"/>
      <c r="AE60" s="117"/>
      <c r="AF60" s="117"/>
      <c r="AG60" s="41">
        <f>Tableau274546[[#This Row],[Surf Men ext]]</f>
        <v>3.09</v>
      </c>
      <c r="AH60" s="43" t="str">
        <f t="shared" si="60"/>
        <v/>
      </c>
      <c r="AI60" s="43">
        <f t="shared" si="61"/>
        <v>3.09</v>
      </c>
      <c r="AJ60" s="43" t="str">
        <f t="shared" si="62"/>
        <v/>
      </c>
      <c r="AK60" s="43" t="str">
        <f t="shared" si="63"/>
        <v/>
      </c>
      <c r="AL60" s="43" t="str">
        <f t="shared" si="64"/>
        <v/>
      </c>
      <c r="AM60" s="53">
        <f t="shared" si="73"/>
        <v>14.28</v>
      </c>
      <c r="AN60" s="97">
        <v>2026</v>
      </c>
      <c r="AO60" s="40" t="str">
        <f t="shared" si="40"/>
        <v/>
      </c>
      <c r="AP60" s="40">
        <f t="shared" si="41"/>
        <v>14.28</v>
      </c>
      <c r="AQ60" s="40" t="str">
        <f t="shared" si="42"/>
        <v/>
      </c>
      <c r="AR60" s="40" t="str">
        <f t="shared" si="43"/>
        <v/>
      </c>
      <c r="AS60" s="40" t="str">
        <f t="shared" si="44"/>
        <v/>
      </c>
      <c r="AT60" s="54">
        <f t="shared" si="74"/>
        <v>6.18</v>
      </c>
      <c r="AU60" s="55"/>
      <c r="AV60" s="56"/>
      <c r="AW60" s="55" t="s">
        <v>36</v>
      </c>
      <c r="AY60" s="49" t="s">
        <v>78</v>
      </c>
      <c r="BA60" s="49"/>
    </row>
    <row r="61" spans="1:53" x14ac:dyDescent="0.2">
      <c r="A61" s="37" t="s">
        <v>33</v>
      </c>
      <c r="B61" s="51">
        <v>1</v>
      </c>
      <c r="C61" s="91" t="s">
        <v>89</v>
      </c>
      <c r="D61" s="107" t="s">
        <v>77</v>
      </c>
      <c r="E61" s="56">
        <v>2.46</v>
      </c>
      <c r="F61" s="56">
        <v>1.5</v>
      </c>
      <c r="G61" s="52">
        <f t="shared" si="65"/>
        <v>3.69</v>
      </c>
      <c r="H61" s="42"/>
      <c r="I61" s="43" t="str">
        <f t="shared" si="66"/>
        <v/>
      </c>
      <c r="J61" s="42"/>
      <c r="K61" s="41" t="str">
        <f t="shared" si="67"/>
        <v/>
      </c>
      <c r="L61" s="65" t="str">
        <f t="shared" si="68"/>
        <v/>
      </c>
      <c r="M61" s="65" t="str">
        <f t="shared" si="69"/>
        <v/>
      </c>
      <c r="N61" s="65" t="str">
        <f t="shared" si="70"/>
        <v/>
      </c>
      <c r="O61" s="42" t="s">
        <v>35</v>
      </c>
      <c r="P61" s="41">
        <f t="shared" si="71"/>
        <v>3.69</v>
      </c>
      <c r="Q61" s="42"/>
      <c r="R61" s="41" t="str">
        <f t="shared" si="72"/>
        <v/>
      </c>
      <c r="S61" s="42"/>
      <c r="T61" s="41" t="str">
        <f t="shared" si="24"/>
        <v/>
      </c>
      <c r="U61" s="43"/>
      <c r="V61" s="43" t="str">
        <f t="shared" si="49"/>
        <v/>
      </c>
      <c r="W61" s="43">
        <f t="shared" si="50"/>
        <v>1</v>
      </c>
      <c r="X61" s="43" t="str">
        <f t="shared" si="51"/>
        <v/>
      </c>
      <c r="Y61" s="43" t="str">
        <f t="shared" si="52"/>
        <v/>
      </c>
      <c r="Z61" s="43" t="str">
        <f t="shared" si="53"/>
        <v/>
      </c>
      <c r="AA61" s="43">
        <f t="shared" si="54"/>
        <v>7.92</v>
      </c>
      <c r="AB61" s="117"/>
      <c r="AC61" s="117"/>
      <c r="AD61" s="117"/>
      <c r="AE61" s="117"/>
      <c r="AF61" s="117"/>
      <c r="AG61" s="41">
        <f>Tableau274546[[#This Row],[Surf Men ext]]</f>
        <v>3.69</v>
      </c>
      <c r="AH61" s="43" t="str">
        <f t="shared" si="60"/>
        <v/>
      </c>
      <c r="AI61" s="43">
        <f t="shared" si="61"/>
        <v>3.69</v>
      </c>
      <c r="AJ61" s="43" t="str">
        <f t="shared" si="62"/>
        <v/>
      </c>
      <c r="AK61" s="43" t="str">
        <f t="shared" si="63"/>
        <v/>
      </c>
      <c r="AL61" s="43" t="str">
        <f t="shared" si="64"/>
        <v/>
      </c>
      <c r="AM61" s="53">
        <f t="shared" si="73"/>
        <v>15.84</v>
      </c>
      <c r="AN61" s="97">
        <v>2026</v>
      </c>
      <c r="AO61" s="40" t="str">
        <f t="shared" si="40"/>
        <v/>
      </c>
      <c r="AP61" s="40">
        <f t="shared" si="41"/>
        <v>15.84</v>
      </c>
      <c r="AQ61" s="40" t="str">
        <f t="shared" si="42"/>
        <v/>
      </c>
      <c r="AR61" s="40" t="str">
        <f t="shared" si="43"/>
        <v/>
      </c>
      <c r="AS61" s="40" t="str">
        <f t="shared" si="44"/>
        <v/>
      </c>
      <c r="AT61" s="54">
        <f t="shared" si="74"/>
        <v>7.38</v>
      </c>
      <c r="AU61" s="55"/>
      <c r="AV61" s="56"/>
      <c r="AW61" s="55" t="s">
        <v>36</v>
      </c>
      <c r="AY61" s="49" t="s">
        <v>78</v>
      </c>
      <c r="BA61" s="49"/>
    </row>
    <row r="62" spans="1:53" x14ac:dyDescent="0.2">
      <c r="A62" s="37" t="s">
        <v>33</v>
      </c>
      <c r="B62" s="51">
        <v>1</v>
      </c>
      <c r="C62" s="91" t="s">
        <v>90</v>
      </c>
      <c r="D62" s="107" t="s">
        <v>77</v>
      </c>
      <c r="E62" s="56">
        <v>2.46</v>
      </c>
      <c r="F62" s="56">
        <v>1.5</v>
      </c>
      <c r="G62" s="52">
        <f t="shared" si="65"/>
        <v>3.69</v>
      </c>
      <c r="H62" s="42"/>
      <c r="I62" s="43" t="str">
        <f t="shared" si="66"/>
        <v/>
      </c>
      <c r="J62" s="42"/>
      <c r="K62" s="41" t="str">
        <f t="shared" si="67"/>
        <v/>
      </c>
      <c r="L62" s="65" t="str">
        <f t="shared" si="68"/>
        <v/>
      </c>
      <c r="M62" s="65" t="str">
        <f t="shared" si="69"/>
        <v/>
      </c>
      <c r="N62" s="65" t="str">
        <f t="shared" si="70"/>
        <v/>
      </c>
      <c r="O62" s="42" t="s">
        <v>35</v>
      </c>
      <c r="P62" s="41">
        <f t="shared" si="71"/>
        <v>3.69</v>
      </c>
      <c r="Q62" s="42"/>
      <c r="R62" s="41" t="str">
        <f t="shared" si="72"/>
        <v/>
      </c>
      <c r="S62" s="42"/>
      <c r="T62" s="41" t="str">
        <f t="shared" si="24"/>
        <v/>
      </c>
      <c r="U62" s="43"/>
      <c r="V62" s="43" t="str">
        <f t="shared" si="49"/>
        <v/>
      </c>
      <c r="W62" s="43">
        <f t="shared" si="50"/>
        <v>1</v>
      </c>
      <c r="X62" s="43" t="str">
        <f t="shared" si="51"/>
        <v/>
      </c>
      <c r="Y62" s="43" t="str">
        <f t="shared" si="52"/>
        <v/>
      </c>
      <c r="Z62" s="43" t="str">
        <f t="shared" si="53"/>
        <v/>
      </c>
      <c r="AA62" s="43">
        <f t="shared" si="54"/>
        <v>7.92</v>
      </c>
      <c r="AB62" s="117"/>
      <c r="AC62" s="117"/>
      <c r="AD62" s="117"/>
      <c r="AE62" s="117"/>
      <c r="AF62" s="117"/>
      <c r="AG62" s="41">
        <f>Tableau274546[[#This Row],[Surf Men ext]]</f>
        <v>3.69</v>
      </c>
      <c r="AH62" s="43" t="str">
        <f t="shared" si="60"/>
        <v/>
      </c>
      <c r="AI62" s="43">
        <f t="shared" si="61"/>
        <v>3.69</v>
      </c>
      <c r="AJ62" s="43" t="str">
        <f t="shared" si="62"/>
        <v/>
      </c>
      <c r="AK62" s="43" t="str">
        <f t="shared" si="63"/>
        <v/>
      </c>
      <c r="AL62" s="43" t="str">
        <f t="shared" si="64"/>
        <v/>
      </c>
      <c r="AM62" s="53">
        <f t="shared" si="73"/>
        <v>15.84</v>
      </c>
      <c r="AN62" s="97">
        <v>2026</v>
      </c>
      <c r="AO62" s="40" t="str">
        <f t="shared" si="40"/>
        <v/>
      </c>
      <c r="AP62" s="40">
        <f t="shared" si="41"/>
        <v>15.84</v>
      </c>
      <c r="AQ62" s="40" t="str">
        <f t="shared" si="42"/>
        <v/>
      </c>
      <c r="AR62" s="40" t="str">
        <f t="shared" si="43"/>
        <v/>
      </c>
      <c r="AS62" s="40" t="str">
        <f t="shared" si="44"/>
        <v/>
      </c>
      <c r="AT62" s="54">
        <f t="shared" si="74"/>
        <v>7.38</v>
      </c>
      <c r="AU62" s="55"/>
      <c r="AV62" s="56"/>
      <c r="AW62" s="55" t="s">
        <v>36</v>
      </c>
      <c r="AY62" s="49" t="s">
        <v>78</v>
      </c>
      <c r="BA62" s="49"/>
    </row>
    <row r="63" spans="1:53" x14ac:dyDescent="0.2">
      <c r="A63" s="37" t="s">
        <v>33</v>
      </c>
      <c r="B63" s="51">
        <v>1</v>
      </c>
      <c r="C63" s="91" t="s">
        <v>91</v>
      </c>
      <c r="D63" s="107" t="s">
        <v>77</v>
      </c>
      <c r="E63" s="56">
        <v>2.46</v>
      </c>
      <c r="F63" s="56">
        <v>1.5</v>
      </c>
      <c r="G63" s="52">
        <f t="shared" si="65"/>
        <v>3.69</v>
      </c>
      <c r="H63" s="42"/>
      <c r="I63" s="43" t="str">
        <f t="shared" si="66"/>
        <v/>
      </c>
      <c r="J63" s="42"/>
      <c r="K63" s="41" t="str">
        <f t="shared" si="67"/>
        <v/>
      </c>
      <c r="L63" s="65" t="str">
        <f t="shared" si="68"/>
        <v/>
      </c>
      <c r="M63" s="65" t="str">
        <f t="shared" si="69"/>
        <v/>
      </c>
      <c r="N63" s="65" t="str">
        <f t="shared" si="70"/>
        <v/>
      </c>
      <c r="O63" s="42" t="s">
        <v>35</v>
      </c>
      <c r="P63" s="41">
        <f t="shared" si="71"/>
        <v>3.69</v>
      </c>
      <c r="Q63" s="42"/>
      <c r="R63" s="41" t="str">
        <f t="shared" si="72"/>
        <v/>
      </c>
      <c r="S63" s="42"/>
      <c r="T63" s="41" t="str">
        <f t="shared" si="24"/>
        <v/>
      </c>
      <c r="U63" s="43"/>
      <c r="V63" s="43" t="str">
        <f t="shared" si="49"/>
        <v/>
      </c>
      <c r="W63" s="43">
        <f t="shared" si="50"/>
        <v>1</v>
      </c>
      <c r="X63" s="43" t="str">
        <f t="shared" si="51"/>
        <v/>
      </c>
      <c r="Y63" s="43" t="str">
        <f t="shared" si="52"/>
        <v/>
      </c>
      <c r="Z63" s="43" t="str">
        <f t="shared" si="53"/>
        <v/>
      </c>
      <c r="AA63" s="43">
        <f t="shared" si="54"/>
        <v>7.92</v>
      </c>
      <c r="AB63" s="117"/>
      <c r="AC63" s="117"/>
      <c r="AD63" s="117"/>
      <c r="AE63" s="117"/>
      <c r="AF63" s="117"/>
      <c r="AG63" s="41">
        <f>Tableau274546[[#This Row],[Surf Men ext]]</f>
        <v>3.69</v>
      </c>
      <c r="AH63" s="43" t="str">
        <f t="shared" si="60"/>
        <v/>
      </c>
      <c r="AI63" s="43">
        <f t="shared" si="61"/>
        <v>3.69</v>
      </c>
      <c r="AJ63" s="43" t="str">
        <f t="shared" si="62"/>
        <v/>
      </c>
      <c r="AK63" s="43" t="str">
        <f t="shared" si="63"/>
        <v/>
      </c>
      <c r="AL63" s="43" t="str">
        <f t="shared" si="64"/>
        <v/>
      </c>
      <c r="AM63" s="53">
        <f t="shared" si="73"/>
        <v>15.84</v>
      </c>
      <c r="AN63" s="97">
        <v>2026</v>
      </c>
      <c r="AO63" s="40" t="str">
        <f t="shared" si="40"/>
        <v/>
      </c>
      <c r="AP63" s="40">
        <f t="shared" si="41"/>
        <v>15.84</v>
      </c>
      <c r="AQ63" s="40" t="str">
        <f t="shared" si="42"/>
        <v/>
      </c>
      <c r="AR63" s="40" t="str">
        <f t="shared" si="43"/>
        <v/>
      </c>
      <c r="AS63" s="40" t="str">
        <f t="shared" si="44"/>
        <v/>
      </c>
      <c r="AT63" s="54">
        <f t="shared" si="74"/>
        <v>7.38</v>
      </c>
      <c r="AU63" s="55"/>
      <c r="AV63" s="56"/>
      <c r="AW63" s="55" t="s">
        <v>36</v>
      </c>
      <c r="AY63" s="49" t="s">
        <v>78</v>
      </c>
      <c r="BA63" s="49"/>
    </row>
    <row r="64" spans="1:53" ht="17.25" customHeight="1" x14ac:dyDescent="0.2">
      <c r="A64" s="30" t="s">
        <v>95</v>
      </c>
      <c r="B64" s="31"/>
      <c r="C64" s="32"/>
      <c r="D64" s="32"/>
      <c r="E64" s="32"/>
      <c r="F64" s="32"/>
      <c r="G64" s="33"/>
      <c r="H64" s="34"/>
      <c r="I64" s="31"/>
      <c r="J64" s="34"/>
      <c r="K64" s="31"/>
      <c r="L64" s="32"/>
      <c r="M64" s="32"/>
      <c r="N64" s="32"/>
      <c r="O64" s="34"/>
      <c r="P64" s="31"/>
      <c r="Q64" s="34"/>
      <c r="R64" s="31"/>
      <c r="S64" s="31"/>
      <c r="T64" s="31"/>
      <c r="U64" s="31"/>
      <c r="V64" s="31" t="str">
        <f t="shared" si="49"/>
        <v/>
      </c>
      <c r="W64" s="31" t="str">
        <f t="shared" si="50"/>
        <v/>
      </c>
      <c r="X64" s="31" t="str">
        <f t="shared" si="51"/>
        <v/>
      </c>
      <c r="Y64" s="31" t="str">
        <f t="shared" si="52"/>
        <v/>
      </c>
      <c r="Z64" s="31" t="str">
        <f t="shared" si="53"/>
        <v/>
      </c>
      <c r="AA64" s="31">
        <f t="shared" si="54"/>
        <v>0</v>
      </c>
      <c r="AB64" s="31" t="str">
        <f t="shared" si="55"/>
        <v/>
      </c>
      <c r="AC64" s="31" t="str">
        <f t="shared" si="56"/>
        <v/>
      </c>
      <c r="AD64" s="31" t="str">
        <f t="shared" si="57"/>
        <v/>
      </c>
      <c r="AE64" s="31" t="str">
        <f t="shared" si="58"/>
        <v/>
      </c>
      <c r="AF64" s="31" t="str">
        <f t="shared" si="59"/>
        <v/>
      </c>
      <c r="AG64" s="31">
        <f>Tableau274546[[#This Row],[Surf Men ext]]</f>
        <v>0</v>
      </c>
      <c r="AH64" s="114" t="str">
        <f t="shared" si="60"/>
        <v/>
      </c>
      <c r="AI64" s="114" t="str">
        <f t="shared" si="61"/>
        <v/>
      </c>
      <c r="AJ64" s="114" t="str">
        <f t="shared" si="62"/>
        <v/>
      </c>
      <c r="AK64" s="114" t="str">
        <f t="shared" si="63"/>
        <v/>
      </c>
      <c r="AL64" s="114" t="str">
        <f t="shared" si="64"/>
        <v/>
      </c>
      <c r="AM64" s="35"/>
      <c r="AN64" s="98"/>
      <c r="AO64" s="40" t="str">
        <f t="shared" si="40"/>
        <v/>
      </c>
      <c r="AP64" s="40" t="str">
        <f t="shared" si="41"/>
        <v/>
      </c>
      <c r="AQ64" s="40" t="str">
        <f t="shared" si="42"/>
        <v/>
      </c>
      <c r="AR64" s="40" t="str">
        <f t="shared" si="43"/>
        <v/>
      </c>
      <c r="AS64" s="40" t="str">
        <f t="shared" si="44"/>
        <v/>
      </c>
      <c r="AT64" s="34"/>
      <c r="AU64" s="36"/>
      <c r="AV64" s="32"/>
      <c r="AW64" s="31"/>
    </row>
    <row r="65" spans="1:53" x14ac:dyDescent="0.2">
      <c r="A65" s="37" t="s">
        <v>33</v>
      </c>
      <c r="B65" s="51">
        <v>2</v>
      </c>
      <c r="C65" s="91" t="s">
        <v>594</v>
      </c>
      <c r="D65" s="107" t="s">
        <v>94</v>
      </c>
      <c r="E65" s="56">
        <v>1.47</v>
      </c>
      <c r="F65" s="56">
        <v>2.23</v>
      </c>
      <c r="G65" s="52">
        <f t="shared" ref="G65" si="75">E65*F65</f>
        <v>3.28</v>
      </c>
      <c r="H65" s="42"/>
      <c r="I65" s="43" t="str">
        <f t="shared" ref="I65" si="76">IF(H65="OUI",$G65,"")</f>
        <v/>
      </c>
      <c r="J65" s="42" t="s">
        <v>35</v>
      </c>
      <c r="K65" s="41">
        <f t="shared" ref="K65" si="77">IF(J65="OUI",$G65,"")</f>
        <v>3.28</v>
      </c>
      <c r="L65" s="85" t="str">
        <f t="shared" ref="L65:N66" si="78">+IF(AU65="X",$K65,"")</f>
        <v/>
      </c>
      <c r="M65" s="85" t="str">
        <f t="shared" si="78"/>
        <v/>
      </c>
      <c r="N65" s="85">
        <f t="shared" si="78"/>
        <v>3.28</v>
      </c>
      <c r="O65" s="42"/>
      <c r="P65" s="41" t="str">
        <f t="shared" ref="P65" si="79">IF(O65="OUI",$G65,"")</f>
        <v/>
      </c>
      <c r="Q65" s="42"/>
      <c r="R65" s="41" t="str">
        <f t="shared" ref="R65" si="80">IF(Q65="OUI",$G65,"")</f>
        <v/>
      </c>
      <c r="S65" s="42"/>
      <c r="T65" s="41" t="str">
        <f t="shared" ref="T65" si="81">IF(S65="OUI",$G65,"")</f>
        <v/>
      </c>
      <c r="U65" s="43"/>
      <c r="V65" s="43" t="str">
        <f t="shared" si="49"/>
        <v/>
      </c>
      <c r="W65" s="43">
        <f t="shared" si="50"/>
        <v>1</v>
      </c>
      <c r="X65" s="43" t="str">
        <f t="shared" si="51"/>
        <v/>
      </c>
      <c r="Y65" s="43" t="str">
        <f t="shared" si="52"/>
        <v/>
      </c>
      <c r="Z65" s="43" t="str">
        <f t="shared" si="53"/>
        <v/>
      </c>
      <c r="AA65" s="43">
        <f t="shared" si="54"/>
        <v>7.4</v>
      </c>
      <c r="AB65" s="43" t="str">
        <f t="shared" si="55"/>
        <v/>
      </c>
      <c r="AC65" s="43">
        <f t="shared" si="56"/>
        <v>1</v>
      </c>
      <c r="AD65" s="43" t="str">
        <f t="shared" si="57"/>
        <v/>
      </c>
      <c r="AE65" s="43" t="str">
        <f t="shared" si="58"/>
        <v/>
      </c>
      <c r="AF65" s="43" t="str">
        <f t="shared" si="59"/>
        <v/>
      </c>
      <c r="AG65" s="41">
        <f>Tableau274546[[#This Row],[Surf Men ext]]</f>
        <v>3.28</v>
      </c>
      <c r="AH65" s="43" t="str">
        <f t="shared" si="60"/>
        <v/>
      </c>
      <c r="AI65" s="43">
        <f t="shared" si="61"/>
        <v>3.28</v>
      </c>
      <c r="AJ65" s="43" t="str">
        <f t="shared" si="62"/>
        <v/>
      </c>
      <c r="AK65" s="43" t="str">
        <f t="shared" si="63"/>
        <v/>
      </c>
      <c r="AL65" s="43" t="str">
        <f t="shared" si="64"/>
        <v/>
      </c>
      <c r="AM65" s="53">
        <f>(2*E65+2*F65)*2</f>
        <v>14.8</v>
      </c>
      <c r="AN65" s="97">
        <v>2026</v>
      </c>
      <c r="AO65" s="40" t="str">
        <f t="shared" si="40"/>
        <v/>
      </c>
      <c r="AP65" s="40">
        <f t="shared" si="41"/>
        <v>14.8</v>
      </c>
      <c r="AQ65" s="40" t="str">
        <f t="shared" si="42"/>
        <v/>
      </c>
      <c r="AR65" s="40" t="str">
        <f t="shared" si="43"/>
        <v/>
      </c>
      <c r="AS65" s="40" t="str">
        <f t="shared" si="44"/>
        <v/>
      </c>
      <c r="AT65" s="54">
        <f>+G65*2</f>
        <v>6.56</v>
      </c>
      <c r="AU65" s="55"/>
      <c r="AV65" s="56"/>
      <c r="AW65" s="55" t="s">
        <v>36</v>
      </c>
      <c r="AY65" s="49" t="s">
        <v>590</v>
      </c>
    </row>
    <row r="66" spans="1:53" x14ac:dyDescent="0.2">
      <c r="A66" s="37" t="s">
        <v>33</v>
      </c>
      <c r="B66" s="51">
        <v>2</v>
      </c>
      <c r="C66" s="91" t="s">
        <v>595</v>
      </c>
      <c r="D66" s="107" t="s">
        <v>94</v>
      </c>
      <c r="E66" s="56">
        <v>1.47</v>
      </c>
      <c r="F66" s="56">
        <v>2.23</v>
      </c>
      <c r="G66" s="52">
        <f>E66*F66</f>
        <v>3.28</v>
      </c>
      <c r="H66" s="42"/>
      <c r="I66" s="43" t="str">
        <f>IF(H66="OUI",$G66,"")</f>
        <v/>
      </c>
      <c r="J66" s="42" t="s">
        <v>35</v>
      </c>
      <c r="K66" s="41">
        <f>IF(J66="OUI",$G66,"")</f>
        <v>3.28</v>
      </c>
      <c r="L66" s="85" t="str">
        <f t="shared" si="78"/>
        <v/>
      </c>
      <c r="M66" s="85" t="str">
        <f t="shared" si="78"/>
        <v/>
      </c>
      <c r="N66" s="85">
        <f t="shared" si="78"/>
        <v>3.28</v>
      </c>
      <c r="O66" s="42"/>
      <c r="P66" s="41" t="str">
        <f>IF(O66="OUI",$G66,"")</f>
        <v/>
      </c>
      <c r="Q66" s="42"/>
      <c r="R66" s="41" t="str">
        <f>IF(Q66="OUI",$G66,"")</f>
        <v/>
      </c>
      <c r="S66" s="42"/>
      <c r="T66" s="41" t="str">
        <f>IF(S66="OUI",$G66,"")</f>
        <v/>
      </c>
      <c r="U66" s="43"/>
      <c r="V66" s="43" t="str">
        <f t="shared" si="49"/>
        <v/>
      </c>
      <c r="W66" s="43">
        <f t="shared" si="50"/>
        <v>1</v>
      </c>
      <c r="X66" s="43" t="str">
        <f t="shared" si="51"/>
        <v/>
      </c>
      <c r="Y66" s="43" t="str">
        <f t="shared" si="52"/>
        <v/>
      </c>
      <c r="Z66" s="43" t="str">
        <f t="shared" si="53"/>
        <v/>
      </c>
      <c r="AA66" s="43">
        <f t="shared" si="54"/>
        <v>7.4</v>
      </c>
      <c r="AB66" s="43" t="str">
        <f t="shared" si="55"/>
        <v/>
      </c>
      <c r="AC66" s="43">
        <f t="shared" si="56"/>
        <v>1</v>
      </c>
      <c r="AD66" s="43" t="str">
        <f t="shared" si="57"/>
        <v/>
      </c>
      <c r="AE66" s="43" t="str">
        <f t="shared" si="58"/>
        <v/>
      </c>
      <c r="AF66" s="43" t="str">
        <f t="shared" si="59"/>
        <v/>
      </c>
      <c r="AG66" s="41">
        <f>Tableau274546[[#This Row],[Surf Men ext]]</f>
        <v>3.28</v>
      </c>
      <c r="AH66" s="43" t="str">
        <f t="shared" si="60"/>
        <v/>
      </c>
      <c r="AI66" s="43">
        <f t="shared" si="61"/>
        <v>3.28</v>
      </c>
      <c r="AJ66" s="43" t="str">
        <f t="shared" si="62"/>
        <v/>
      </c>
      <c r="AK66" s="43" t="str">
        <f t="shared" si="63"/>
        <v/>
      </c>
      <c r="AL66" s="43" t="str">
        <f t="shared" si="64"/>
        <v/>
      </c>
      <c r="AM66" s="53">
        <f>(2*E66+2*F66)*2</f>
        <v>14.8</v>
      </c>
      <c r="AN66" s="97">
        <v>2026</v>
      </c>
      <c r="AO66" s="40" t="str">
        <f>IF($AN66="2025",$AM66,"")</f>
        <v/>
      </c>
      <c r="AP66" s="40">
        <f t="shared" si="41"/>
        <v>14.8</v>
      </c>
      <c r="AQ66" s="40" t="str">
        <f t="shared" si="42"/>
        <v/>
      </c>
      <c r="AR66" s="40" t="str">
        <f t="shared" si="43"/>
        <v/>
      </c>
      <c r="AS66" s="40" t="str">
        <f t="shared" si="44"/>
        <v/>
      </c>
      <c r="AT66" s="54">
        <f>+G66*2</f>
        <v>6.56</v>
      </c>
      <c r="AU66" s="55"/>
      <c r="AV66" s="56"/>
      <c r="AW66" s="55" t="s">
        <v>36</v>
      </c>
      <c r="AY66" s="49" t="s">
        <v>590</v>
      </c>
    </row>
    <row r="67" spans="1:53" x14ac:dyDescent="0.2">
      <c r="A67" s="37" t="s">
        <v>33</v>
      </c>
      <c r="B67" s="51">
        <v>2</v>
      </c>
      <c r="C67" s="39" t="s">
        <v>624</v>
      </c>
      <c r="D67" s="122"/>
      <c r="E67" s="56">
        <v>1.47</v>
      </c>
      <c r="F67" s="56">
        <v>2.23</v>
      </c>
      <c r="G67" s="122"/>
      <c r="H67" s="120"/>
      <c r="I67" s="117"/>
      <c r="J67" s="120"/>
      <c r="K67" s="117"/>
      <c r="L67" s="121"/>
      <c r="M67" s="121"/>
      <c r="N67" s="121"/>
      <c r="O67" s="120"/>
      <c r="P67" s="117"/>
      <c r="Q67" s="120"/>
      <c r="R67" s="117"/>
      <c r="S67" s="120"/>
      <c r="T67" s="117"/>
      <c r="U67" s="43" t="s">
        <v>35</v>
      </c>
      <c r="V67" s="117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7"/>
      <c r="AK67" s="117"/>
      <c r="AL67" s="117"/>
      <c r="AM67" s="123"/>
      <c r="AN67" s="124"/>
      <c r="AO67" s="121"/>
      <c r="AP67" s="121"/>
      <c r="AQ67" s="121"/>
      <c r="AR67" s="121"/>
      <c r="AS67" s="121"/>
      <c r="AT67" s="125"/>
      <c r="AU67" s="126"/>
      <c r="AV67" s="122"/>
      <c r="AW67" s="126"/>
      <c r="AZ67" s="48" t="s">
        <v>696</v>
      </c>
    </row>
    <row r="68" spans="1:53" x14ac:dyDescent="0.2">
      <c r="A68" s="37" t="s">
        <v>33</v>
      </c>
      <c r="B68" s="51">
        <v>2</v>
      </c>
      <c r="C68" s="39" t="s">
        <v>625</v>
      </c>
      <c r="D68" s="122"/>
      <c r="E68" s="56">
        <v>1.47</v>
      </c>
      <c r="F68" s="56">
        <v>2.23</v>
      </c>
      <c r="G68" s="122"/>
      <c r="H68" s="120"/>
      <c r="I68" s="117"/>
      <c r="J68" s="120"/>
      <c r="K68" s="117"/>
      <c r="L68" s="121"/>
      <c r="M68" s="121"/>
      <c r="N68" s="121"/>
      <c r="O68" s="120"/>
      <c r="P68" s="117"/>
      <c r="Q68" s="120"/>
      <c r="R68" s="117"/>
      <c r="S68" s="120"/>
      <c r="T68" s="117"/>
      <c r="U68" s="43" t="s">
        <v>35</v>
      </c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23"/>
      <c r="AN68" s="124"/>
      <c r="AO68" s="121"/>
      <c r="AP68" s="121"/>
      <c r="AQ68" s="121"/>
      <c r="AR68" s="121"/>
      <c r="AS68" s="121"/>
      <c r="AT68" s="125"/>
      <c r="AU68" s="126"/>
      <c r="AV68" s="122"/>
      <c r="AW68" s="126"/>
      <c r="AZ68" s="48" t="s">
        <v>696</v>
      </c>
    </row>
    <row r="69" spans="1:53" x14ac:dyDescent="0.2">
      <c r="A69" s="37" t="s">
        <v>33</v>
      </c>
      <c r="B69" s="51">
        <v>2</v>
      </c>
      <c r="C69" s="39" t="s">
        <v>626</v>
      </c>
      <c r="D69" s="122"/>
      <c r="E69" s="56">
        <v>1.47</v>
      </c>
      <c r="F69" s="56">
        <v>2.23</v>
      </c>
      <c r="G69" s="122"/>
      <c r="H69" s="120"/>
      <c r="I69" s="117"/>
      <c r="J69" s="120"/>
      <c r="K69" s="117"/>
      <c r="L69" s="121"/>
      <c r="M69" s="121"/>
      <c r="N69" s="121"/>
      <c r="O69" s="120"/>
      <c r="P69" s="117"/>
      <c r="Q69" s="120"/>
      <c r="R69" s="117"/>
      <c r="S69" s="120"/>
      <c r="T69" s="117"/>
      <c r="U69" s="43" t="s">
        <v>35</v>
      </c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117"/>
      <c r="AI69" s="117"/>
      <c r="AJ69" s="117"/>
      <c r="AK69" s="117"/>
      <c r="AL69" s="117"/>
      <c r="AM69" s="123"/>
      <c r="AN69" s="124"/>
      <c r="AO69" s="121"/>
      <c r="AP69" s="121"/>
      <c r="AQ69" s="121"/>
      <c r="AR69" s="121"/>
      <c r="AS69" s="121"/>
      <c r="AT69" s="125"/>
      <c r="AU69" s="126"/>
      <c r="AV69" s="122"/>
      <c r="AW69" s="126"/>
      <c r="AZ69" s="48" t="s">
        <v>696</v>
      </c>
    </row>
    <row r="70" spans="1:53" x14ac:dyDescent="0.2">
      <c r="A70" s="37" t="s">
        <v>33</v>
      </c>
      <c r="B70" s="51">
        <v>2</v>
      </c>
      <c r="C70" s="39" t="s">
        <v>627</v>
      </c>
      <c r="D70" s="122"/>
      <c r="E70" s="56">
        <v>1.47</v>
      </c>
      <c r="F70" s="56">
        <v>2.23</v>
      </c>
      <c r="G70" s="122"/>
      <c r="H70" s="120"/>
      <c r="I70" s="117"/>
      <c r="J70" s="120"/>
      <c r="K70" s="117"/>
      <c r="L70" s="121"/>
      <c r="M70" s="121"/>
      <c r="N70" s="121"/>
      <c r="O70" s="120"/>
      <c r="P70" s="117"/>
      <c r="Q70" s="120"/>
      <c r="R70" s="117"/>
      <c r="S70" s="120"/>
      <c r="T70" s="117"/>
      <c r="U70" s="43" t="s">
        <v>35</v>
      </c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23"/>
      <c r="AN70" s="124"/>
      <c r="AO70" s="121"/>
      <c r="AP70" s="121"/>
      <c r="AQ70" s="121"/>
      <c r="AR70" s="121"/>
      <c r="AS70" s="121"/>
      <c r="AT70" s="125"/>
      <c r="AU70" s="126"/>
      <c r="AV70" s="122"/>
      <c r="AW70" s="126"/>
      <c r="AZ70" s="48" t="s">
        <v>696</v>
      </c>
    </row>
    <row r="71" spans="1:53" x14ac:dyDescent="0.2">
      <c r="A71" s="37" t="s">
        <v>33</v>
      </c>
      <c r="B71" s="51">
        <v>2</v>
      </c>
      <c r="C71" s="39" t="s">
        <v>628</v>
      </c>
      <c r="D71" s="122"/>
      <c r="E71" s="56">
        <v>1.47</v>
      </c>
      <c r="F71" s="56">
        <v>2.23</v>
      </c>
      <c r="G71" s="122"/>
      <c r="H71" s="120"/>
      <c r="I71" s="117"/>
      <c r="J71" s="120"/>
      <c r="K71" s="117"/>
      <c r="L71" s="121"/>
      <c r="M71" s="121"/>
      <c r="N71" s="121"/>
      <c r="O71" s="120"/>
      <c r="P71" s="117"/>
      <c r="Q71" s="120"/>
      <c r="R71" s="117"/>
      <c r="S71" s="120"/>
      <c r="T71" s="117"/>
      <c r="U71" s="43" t="s">
        <v>35</v>
      </c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23"/>
      <c r="AN71" s="124"/>
      <c r="AO71" s="121"/>
      <c r="AP71" s="121"/>
      <c r="AQ71" s="121"/>
      <c r="AR71" s="121"/>
      <c r="AS71" s="121"/>
      <c r="AT71" s="125"/>
      <c r="AU71" s="126"/>
      <c r="AV71" s="122"/>
      <c r="AW71" s="126"/>
      <c r="AZ71" s="48" t="s">
        <v>696</v>
      </c>
    </row>
    <row r="72" spans="1:53" x14ac:dyDescent="0.2">
      <c r="A72" s="37" t="s">
        <v>33</v>
      </c>
      <c r="B72" s="51">
        <v>2</v>
      </c>
      <c r="C72" s="39" t="s">
        <v>629</v>
      </c>
      <c r="D72" s="122"/>
      <c r="E72" s="56">
        <v>1.47</v>
      </c>
      <c r="F72" s="56">
        <v>2.23</v>
      </c>
      <c r="G72" s="122"/>
      <c r="H72" s="120"/>
      <c r="I72" s="117"/>
      <c r="J72" s="120"/>
      <c r="K72" s="117"/>
      <c r="L72" s="121"/>
      <c r="M72" s="121"/>
      <c r="N72" s="121"/>
      <c r="O72" s="120"/>
      <c r="P72" s="117"/>
      <c r="Q72" s="120"/>
      <c r="R72" s="117"/>
      <c r="S72" s="120"/>
      <c r="T72" s="117"/>
      <c r="U72" s="43" t="s">
        <v>35</v>
      </c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23"/>
      <c r="AN72" s="124"/>
      <c r="AO72" s="121"/>
      <c r="AP72" s="121"/>
      <c r="AQ72" s="121"/>
      <c r="AR72" s="121"/>
      <c r="AS72" s="121"/>
      <c r="AT72" s="125"/>
      <c r="AU72" s="126"/>
      <c r="AV72" s="122"/>
      <c r="AW72" s="126"/>
      <c r="AZ72" s="48" t="s">
        <v>696</v>
      </c>
    </row>
    <row r="73" spans="1:53" x14ac:dyDescent="0.2">
      <c r="A73" s="37" t="s">
        <v>33</v>
      </c>
      <c r="B73" s="51">
        <v>2</v>
      </c>
      <c r="C73" s="39" t="s">
        <v>630</v>
      </c>
      <c r="D73" s="122"/>
      <c r="E73" s="56">
        <v>1.47</v>
      </c>
      <c r="F73" s="56">
        <v>2.23</v>
      </c>
      <c r="G73" s="122"/>
      <c r="H73" s="120"/>
      <c r="I73" s="117"/>
      <c r="J73" s="120"/>
      <c r="K73" s="117"/>
      <c r="L73" s="121"/>
      <c r="M73" s="121"/>
      <c r="N73" s="121"/>
      <c r="O73" s="120"/>
      <c r="P73" s="117"/>
      <c r="Q73" s="120"/>
      <c r="R73" s="117"/>
      <c r="S73" s="120"/>
      <c r="T73" s="117"/>
      <c r="U73" s="43" t="s">
        <v>35</v>
      </c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17"/>
      <c r="AJ73" s="117"/>
      <c r="AK73" s="117"/>
      <c r="AL73" s="117"/>
      <c r="AM73" s="123"/>
      <c r="AN73" s="124"/>
      <c r="AO73" s="121"/>
      <c r="AP73" s="121"/>
      <c r="AQ73" s="121"/>
      <c r="AR73" s="121"/>
      <c r="AS73" s="121"/>
      <c r="AT73" s="125"/>
      <c r="AU73" s="126"/>
      <c r="AV73" s="122"/>
      <c r="AW73" s="126"/>
      <c r="AZ73" s="48" t="s">
        <v>696</v>
      </c>
    </row>
    <row r="74" spans="1:53" x14ac:dyDescent="0.2">
      <c r="A74" s="37" t="s">
        <v>33</v>
      </c>
      <c r="B74" s="51">
        <v>2</v>
      </c>
      <c r="C74" s="39" t="s">
        <v>631</v>
      </c>
      <c r="D74" s="122"/>
      <c r="E74" s="56">
        <v>1.47</v>
      </c>
      <c r="F74" s="56">
        <v>2.23</v>
      </c>
      <c r="G74" s="122"/>
      <c r="H74" s="120"/>
      <c r="I74" s="117"/>
      <c r="J74" s="120"/>
      <c r="K74" s="117"/>
      <c r="L74" s="121"/>
      <c r="M74" s="121"/>
      <c r="N74" s="121"/>
      <c r="O74" s="120"/>
      <c r="P74" s="117"/>
      <c r="Q74" s="120"/>
      <c r="R74" s="117"/>
      <c r="S74" s="120"/>
      <c r="T74" s="117"/>
      <c r="U74" s="43" t="s">
        <v>35</v>
      </c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23"/>
      <c r="AN74" s="124"/>
      <c r="AO74" s="121"/>
      <c r="AP74" s="121"/>
      <c r="AQ74" s="121"/>
      <c r="AR74" s="121"/>
      <c r="AS74" s="121"/>
      <c r="AT74" s="125"/>
      <c r="AU74" s="126"/>
      <c r="AV74" s="122"/>
      <c r="AW74" s="126"/>
      <c r="AZ74" s="48" t="s">
        <v>696</v>
      </c>
    </row>
    <row r="75" spans="1:53" x14ac:dyDescent="0.2">
      <c r="A75" s="37" t="s">
        <v>33</v>
      </c>
      <c r="B75" s="51">
        <v>2</v>
      </c>
      <c r="C75" s="39" t="s">
        <v>632</v>
      </c>
      <c r="D75" s="122"/>
      <c r="E75" s="56">
        <v>1.47</v>
      </c>
      <c r="F75" s="56">
        <v>2.23</v>
      </c>
      <c r="G75" s="122"/>
      <c r="H75" s="120"/>
      <c r="I75" s="117"/>
      <c r="J75" s="120"/>
      <c r="K75" s="117"/>
      <c r="L75" s="121"/>
      <c r="M75" s="121"/>
      <c r="N75" s="121"/>
      <c r="O75" s="120"/>
      <c r="P75" s="117"/>
      <c r="Q75" s="120"/>
      <c r="R75" s="117"/>
      <c r="S75" s="120"/>
      <c r="T75" s="117"/>
      <c r="U75" s="43" t="s">
        <v>35</v>
      </c>
      <c r="V75" s="117"/>
      <c r="W75" s="117"/>
      <c r="X75" s="117"/>
      <c r="Y75" s="117"/>
      <c r="Z75" s="117"/>
      <c r="AA75" s="117"/>
      <c r="AB75" s="117"/>
      <c r="AC75" s="117"/>
      <c r="AD75" s="117"/>
      <c r="AE75" s="117"/>
      <c r="AF75" s="117"/>
      <c r="AG75" s="117"/>
      <c r="AH75" s="117"/>
      <c r="AI75" s="117"/>
      <c r="AJ75" s="117"/>
      <c r="AK75" s="117"/>
      <c r="AL75" s="117"/>
      <c r="AM75" s="123"/>
      <c r="AN75" s="124"/>
      <c r="AO75" s="121"/>
      <c r="AP75" s="121"/>
      <c r="AQ75" s="121"/>
      <c r="AR75" s="121"/>
      <c r="AS75" s="121"/>
      <c r="AT75" s="125"/>
      <c r="AU75" s="126"/>
      <c r="AV75" s="122"/>
      <c r="AW75" s="126"/>
      <c r="AZ75" s="48" t="s">
        <v>696</v>
      </c>
    </row>
    <row r="76" spans="1:53" x14ac:dyDescent="0.2">
      <c r="A76" s="37" t="s">
        <v>33</v>
      </c>
      <c r="B76" s="51">
        <v>2</v>
      </c>
      <c r="C76" s="39" t="s">
        <v>633</v>
      </c>
      <c r="D76" s="122"/>
      <c r="E76" s="56">
        <v>1.47</v>
      </c>
      <c r="F76" s="56">
        <v>2.23</v>
      </c>
      <c r="G76" s="122"/>
      <c r="H76" s="120"/>
      <c r="I76" s="117"/>
      <c r="J76" s="120"/>
      <c r="K76" s="117"/>
      <c r="L76" s="121"/>
      <c r="M76" s="121"/>
      <c r="N76" s="121"/>
      <c r="O76" s="120"/>
      <c r="P76" s="117"/>
      <c r="Q76" s="120"/>
      <c r="R76" s="117"/>
      <c r="S76" s="120"/>
      <c r="T76" s="117"/>
      <c r="U76" s="43" t="s">
        <v>35</v>
      </c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23"/>
      <c r="AN76" s="124"/>
      <c r="AO76" s="121"/>
      <c r="AP76" s="121"/>
      <c r="AQ76" s="121"/>
      <c r="AR76" s="121"/>
      <c r="AS76" s="121"/>
      <c r="AT76" s="125"/>
      <c r="AU76" s="126"/>
      <c r="AV76" s="122"/>
      <c r="AW76" s="126"/>
      <c r="AZ76" s="48" t="s">
        <v>696</v>
      </c>
    </row>
    <row r="77" spans="1:53" x14ac:dyDescent="0.2">
      <c r="A77" s="37" t="s">
        <v>33</v>
      </c>
      <c r="B77" s="51">
        <v>2</v>
      </c>
      <c r="C77" s="39" t="s">
        <v>634</v>
      </c>
      <c r="D77" s="122"/>
      <c r="E77" s="56">
        <v>1.47</v>
      </c>
      <c r="F77" s="56">
        <v>2.23</v>
      </c>
      <c r="G77" s="122"/>
      <c r="H77" s="120"/>
      <c r="I77" s="117"/>
      <c r="J77" s="120"/>
      <c r="K77" s="117"/>
      <c r="L77" s="121"/>
      <c r="M77" s="121"/>
      <c r="N77" s="121"/>
      <c r="O77" s="120"/>
      <c r="P77" s="117"/>
      <c r="Q77" s="120"/>
      <c r="R77" s="117"/>
      <c r="S77" s="120"/>
      <c r="T77" s="117"/>
      <c r="U77" s="43" t="s">
        <v>35</v>
      </c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7"/>
      <c r="AJ77" s="117"/>
      <c r="AK77" s="117"/>
      <c r="AL77" s="117"/>
      <c r="AM77" s="123"/>
      <c r="AN77" s="124"/>
      <c r="AO77" s="121"/>
      <c r="AP77" s="121"/>
      <c r="AQ77" s="121"/>
      <c r="AR77" s="121"/>
      <c r="AS77" s="121"/>
      <c r="AT77" s="125"/>
      <c r="AU77" s="126"/>
      <c r="AV77" s="122"/>
      <c r="AW77" s="126"/>
      <c r="AZ77" s="48" t="s">
        <v>696</v>
      </c>
    </row>
    <row r="78" spans="1:53" x14ac:dyDescent="0.2">
      <c r="A78" s="37" t="s">
        <v>33</v>
      </c>
      <c r="B78" s="51">
        <v>2</v>
      </c>
      <c r="C78" s="92" t="s">
        <v>96</v>
      </c>
      <c r="D78" s="107" t="s">
        <v>576</v>
      </c>
      <c r="E78" s="56">
        <v>1.47</v>
      </c>
      <c r="F78" s="56">
        <v>2.23</v>
      </c>
      <c r="G78" s="52">
        <f>E78*F78</f>
        <v>3.28</v>
      </c>
      <c r="H78" s="42"/>
      <c r="I78" s="43" t="str">
        <f>IF(H78="OUI",$G78,"")</f>
        <v/>
      </c>
      <c r="J78" s="42" t="s">
        <v>35</v>
      </c>
      <c r="K78" s="41">
        <f>IF(J78="OUI",$G78,"")</f>
        <v>3.28</v>
      </c>
      <c r="L78" s="65" t="str">
        <f t="shared" ref="L78:N79" si="82">+IF(AU78="X",$K78,"")</f>
        <v/>
      </c>
      <c r="M78" s="65" t="str">
        <f t="shared" si="82"/>
        <v/>
      </c>
      <c r="N78" s="65">
        <f t="shared" si="82"/>
        <v>3.28</v>
      </c>
      <c r="O78" s="42"/>
      <c r="P78" s="41" t="str">
        <f>IF(O78="OUI",$G78,"")</f>
        <v/>
      </c>
      <c r="Q78" s="42"/>
      <c r="R78" s="41" t="str">
        <f>IF(Q78="OUI",$G78,"")</f>
        <v/>
      </c>
      <c r="S78" s="42"/>
      <c r="T78" s="41" t="str">
        <f>IF(S78="OUI",$G78,"")</f>
        <v/>
      </c>
      <c r="U78" s="43"/>
      <c r="V78" s="43">
        <f t="shared" si="49"/>
        <v>1</v>
      </c>
      <c r="W78" s="43" t="str">
        <f t="shared" si="50"/>
        <v/>
      </c>
      <c r="X78" s="43" t="str">
        <f t="shared" si="51"/>
        <v/>
      </c>
      <c r="Y78" s="43" t="str">
        <f t="shared" si="52"/>
        <v/>
      </c>
      <c r="Z78" s="43" t="str">
        <f t="shared" si="53"/>
        <v/>
      </c>
      <c r="AA78" s="43">
        <f>(2*E78+2*F78)</f>
        <v>7.4</v>
      </c>
      <c r="AB78" s="117"/>
      <c r="AC78" s="117"/>
      <c r="AD78" s="117"/>
      <c r="AE78" s="117"/>
      <c r="AF78" s="117"/>
      <c r="AG78" s="41">
        <f>Tableau274546[[#This Row],[Surf Men ext]]</f>
        <v>3.28</v>
      </c>
      <c r="AH78" s="43">
        <f t="shared" si="60"/>
        <v>3.28</v>
      </c>
      <c r="AI78" s="43" t="str">
        <f t="shared" si="61"/>
        <v/>
      </c>
      <c r="AJ78" s="43" t="str">
        <f t="shared" si="62"/>
        <v/>
      </c>
      <c r="AK78" s="43" t="str">
        <f t="shared" si="63"/>
        <v/>
      </c>
      <c r="AL78" s="43" t="str">
        <f t="shared" si="64"/>
        <v/>
      </c>
      <c r="AM78" s="53">
        <f>(2*E78+2*F78)*2</f>
        <v>14.8</v>
      </c>
      <c r="AN78" s="97">
        <v>2025</v>
      </c>
      <c r="AO78" s="40">
        <f>IF($AN78=2025,$AM78,"")</f>
        <v>14.8</v>
      </c>
      <c r="AP78" s="40" t="str">
        <f>IF($AN78=2026,$AM78,"")</f>
        <v/>
      </c>
      <c r="AQ78" s="40" t="str">
        <f>IF($AN78=2027,$AM78,"")</f>
        <v/>
      </c>
      <c r="AR78" s="40" t="str">
        <f>IF($AN78=2028,$AM78,"")</f>
        <v/>
      </c>
      <c r="AS78" s="40" t="str">
        <f>IF($AN78=2029,$AM78,"")</f>
        <v/>
      </c>
      <c r="AT78" s="54">
        <f>+G78*2</f>
        <v>6.56</v>
      </c>
      <c r="AU78" s="55"/>
      <c r="AV78" s="56"/>
      <c r="AW78" s="128" t="s">
        <v>36</v>
      </c>
      <c r="AY78" s="49" t="s">
        <v>57</v>
      </c>
      <c r="AZ78" s="48" t="s">
        <v>696</v>
      </c>
      <c r="BA78" s="132" t="s">
        <v>658</v>
      </c>
    </row>
    <row r="79" spans="1:53" x14ac:dyDescent="0.2">
      <c r="A79" s="37" t="s">
        <v>33</v>
      </c>
      <c r="B79" s="51">
        <v>2</v>
      </c>
      <c r="C79" s="92" t="s">
        <v>97</v>
      </c>
      <c r="D79" s="107" t="s">
        <v>576</v>
      </c>
      <c r="E79" s="56">
        <v>1.47</v>
      </c>
      <c r="F79" s="56">
        <v>2.23</v>
      </c>
      <c r="G79" s="52">
        <f t="shared" si="65"/>
        <v>3.28</v>
      </c>
      <c r="H79" s="42"/>
      <c r="I79" s="43" t="str">
        <f t="shared" si="66"/>
        <v/>
      </c>
      <c r="J79" s="42" t="s">
        <v>35</v>
      </c>
      <c r="K79" s="41">
        <f t="shared" si="67"/>
        <v>3.28</v>
      </c>
      <c r="L79" s="65" t="str">
        <f t="shared" si="82"/>
        <v/>
      </c>
      <c r="M79" s="65" t="str">
        <f t="shared" si="82"/>
        <v/>
      </c>
      <c r="N79" s="65">
        <f t="shared" si="82"/>
        <v>3.28</v>
      </c>
      <c r="O79" s="42"/>
      <c r="P79" s="41" t="str">
        <f t="shared" si="71"/>
        <v/>
      </c>
      <c r="Q79" s="42"/>
      <c r="R79" s="41" t="str">
        <f t="shared" si="72"/>
        <v/>
      </c>
      <c r="S79" s="42"/>
      <c r="T79" s="41" t="str">
        <f t="shared" ref="T79:T150" si="83">IF(S79="OUI",$G79,"")</f>
        <v/>
      </c>
      <c r="U79" s="43"/>
      <c r="V79" s="43">
        <f t="shared" si="49"/>
        <v>1</v>
      </c>
      <c r="W79" s="43" t="str">
        <f t="shared" si="50"/>
        <v/>
      </c>
      <c r="X79" s="43" t="str">
        <f t="shared" si="51"/>
        <v/>
      </c>
      <c r="Y79" s="43" t="str">
        <f t="shared" si="52"/>
        <v/>
      </c>
      <c r="Z79" s="43" t="str">
        <f t="shared" si="53"/>
        <v/>
      </c>
      <c r="AA79" s="43">
        <f>(2*E79+2*F79)</f>
        <v>7.4</v>
      </c>
      <c r="AB79" s="117"/>
      <c r="AC79" s="117"/>
      <c r="AD79" s="117"/>
      <c r="AE79" s="117"/>
      <c r="AF79" s="117"/>
      <c r="AG79" s="41">
        <f>Tableau274546[[#This Row],[Surf Men ext]]</f>
        <v>3.28</v>
      </c>
      <c r="AH79" s="43">
        <f t="shared" si="60"/>
        <v>3.28</v>
      </c>
      <c r="AI79" s="43" t="str">
        <f t="shared" si="61"/>
        <v/>
      </c>
      <c r="AJ79" s="43" t="str">
        <f t="shared" si="62"/>
        <v/>
      </c>
      <c r="AK79" s="43" t="str">
        <f t="shared" si="63"/>
        <v/>
      </c>
      <c r="AL79" s="43" t="str">
        <f t="shared" si="64"/>
        <v/>
      </c>
      <c r="AM79" s="53">
        <f>(2*E79+2*F79)*2</f>
        <v>14.8</v>
      </c>
      <c r="AN79" s="97">
        <v>2025</v>
      </c>
      <c r="AO79" s="40">
        <f t="shared" si="40"/>
        <v>14.8</v>
      </c>
      <c r="AP79" s="40" t="str">
        <f t="shared" si="41"/>
        <v/>
      </c>
      <c r="AQ79" s="40" t="str">
        <f t="shared" si="42"/>
        <v/>
      </c>
      <c r="AR79" s="40" t="str">
        <f t="shared" si="43"/>
        <v/>
      </c>
      <c r="AS79" s="40" t="str">
        <f t="shared" si="44"/>
        <v/>
      </c>
      <c r="AT79" s="54">
        <f>+G79*2</f>
        <v>6.56</v>
      </c>
      <c r="AU79" s="55"/>
      <c r="AV79" s="56"/>
      <c r="AW79" s="128" t="s">
        <v>36</v>
      </c>
      <c r="AY79" s="49" t="s">
        <v>57</v>
      </c>
      <c r="AZ79" s="48" t="s">
        <v>696</v>
      </c>
      <c r="BA79" s="132" t="s">
        <v>658</v>
      </c>
    </row>
    <row r="80" spans="1:53" ht="17.25" customHeight="1" x14ac:dyDescent="0.2">
      <c r="A80" s="30" t="s">
        <v>98</v>
      </c>
      <c r="B80" s="31"/>
      <c r="C80" s="32"/>
      <c r="D80" s="32"/>
      <c r="E80" s="32"/>
      <c r="F80" s="32"/>
      <c r="G80" s="33"/>
      <c r="H80" s="34"/>
      <c r="I80" s="31"/>
      <c r="J80" s="34"/>
      <c r="K80" s="31"/>
      <c r="L80" s="32"/>
      <c r="M80" s="32"/>
      <c r="N80" s="32"/>
      <c r="O80" s="34"/>
      <c r="P80" s="31"/>
      <c r="Q80" s="34"/>
      <c r="R80" s="31"/>
      <c r="S80" s="31"/>
      <c r="T80" s="31"/>
      <c r="U80" s="31"/>
      <c r="V80" s="31" t="str">
        <f t="shared" si="49"/>
        <v/>
      </c>
      <c r="W80" s="31" t="str">
        <f t="shared" si="50"/>
        <v/>
      </c>
      <c r="X80" s="31" t="str">
        <f t="shared" si="51"/>
        <v/>
      </c>
      <c r="Y80" s="31" t="str">
        <f t="shared" si="52"/>
        <v/>
      </c>
      <c r="Z80" s="31" t="str">
        <f t="shared" si="53"/>
        <v/>
      </c>
      <c r="AA80" s="31">
        <f>(2*E80+2*F80)</f>
        <v>0</v>
      </c>
      <c r="AB80" s="31" t="str">
        <f t="shared" si="55"/>
        <v/>
      </c>
      <c r="AC80" s="31" t="str">
        <f t="shared" si="56"/>
        <v/>
      </c>
      <c r="AD80" s="31" t="str">
        <f t="shared" si="57"/>
        <v/>
      </c>
      <c r="AE80" s="31" t="str">
        <f t="shared" si="58"/>
        <v/>
      </c>
      <c r="AF80" s="31" t="str">
        <f t="shared" si="59"/>
        <v/>
      </c>
      <c r="AG80" s="31">
        <f>Tableau274546[[#This Row],[Surf Men ext]]</f>
        <v>0</v>
      </c>
      <c r="AH80" s="114" t="str">
        <f t="shared" si="60"/>
        <v/>
      </c>
      <c r="AI80" s="114" t="str">
        <f t="shared" si="61"/>
        <v/>
      </c>
      <c r="AJ80" s="114" t="str">
        <f t="shared" si="62"/>
        <v/>
      </c>
      <c r="AK80" s="114" t="str">
        <f t="shared" si="63"/>
        <v/>
      </c>
      <c r="AL80" s="114" t="str">
        <f t="shared" si="64"/>
        <v/>
      </c>
      <c r="AM80" s="35"/>
      <c r="AN80" s="98"/>
      <c r="AO80" s="40" t="str">
        <f t="shared" si="40"/>
        <v/>
      </c>
      <c r="AP80" s="40" t="str">
        <f t="shared" si="41"/>
        <v/>
      </c>
      <c r="AQ80" s="40" t="str">
        <f t="shared" si="42"/>
        <v/>
      </c>
      <c r="AR80" s="40" t="str">
        <f t="shared" si="43"/>
        <v/>
      </c>
      <c r="AS80" s="40" t="str">
        <f t="shared" si="44"/>
        <v/>
      </c>
      <c r="AT80" s="34"/>
      <c r="AU80" s="36"/>
      <c r="AV80" s="32"/>
      <c r="AW80" s="31"/>
    </row>
    <row r="81" spans="1:56" x14ac:dyDescent="0.2">
      <c r="A81" s="37" t="s">
        <v>33</v>
      </c>
      <c r="B81" s="51">
        <v>2</v>
      </c>
      <c r="C81" s="91" t="s">
        <v>596</v>
      </c>
      <c r="D81" s="107" t="s">
        <v>94</v>
      </c>
      <c r="E81" s="56">
        <v>1.46</v>
      </c>
      <c r="F81" s="56">
        <v>1.1399999999999999</v>
      </c>
      <c r="G81" s="52">
        <f>E81*F81</f>
        <v>1.66</v>
      </c>
      <c r="H81" s="42"/>
      <c r="I81" s="43" t="str">
        <f>IF(H81="OUI",$G81,"")</f>
        <v/>
      </c>
      <c r="J81" s="42" t="s">
        <v>35</v>
      </c>
      <c r="K81" s="41">
        <f>IF(J81="OUI",$G81,"")</f>
        <v>1.66</v>
      </c>
      <c r="L81" s="85" t="str">
        <f t="shared" ref="L81:N82" si="84">+IF(AU81="X",$K81,"")</f>
        <v/>
      </c>
      <c r="M81" s="85" t="str">
        <f t="shared" si="84"/>
        <v/>
      </c>
      <c r="N81" s="85">
        <f t="shared" si="84"/>
        <v>1.66</v>
      </c>
      <c r="O81" s="42"/>
      <c r="P81" s="41" t="str">
        <f>IF(O81="OUI",$G81,"")</f>
        <v/>
      </c>
      <c r="Q81" s="42"/>
      <c r="R81" s="41" t="str">
        <f>IF(Q81="OUI",$G81,"")</f>
        <v/>
      </c>
      <c r="S81" s="42"/>
      <c r="T81" s="41" t="str">
        <f>IF(S81="OUI",$G81,"")</f>
        <v/>
      </c>
      <c r="U81" s="43"/>
      <c r="V81" s="43" t="str">
        <f t="shared" si="49"/>
        <v/>
      </c>
      <c r="W81" s="43">
        <f t="shared" si="50"/>
        <v>1</v>
      </c>
      <c r="X81" s="43" t="str">
        <f t="shared" si="51"/>
        <v/>
      </c>
      <c r="Y81" s="43" t="str">
        <f t="shared" si="52"/>
        <v/>
      </c>
      <c r="Z81" s="43" t="str">
        <f t="shared" si="53"/>
        <v/>
      </c>
      <c r="AA81" s="43">
        <f>(2*E81+2*F81)</f>
        <v>5.2</v>
      </c>
      <c r="AB81" s="43" t="str">
        <f t="shared" si="55"/>
        <v/>
      </c>
      <c r="AC81" s="43">
        <f t="shared" si="56"/>
        <v>1</v>
      </c>
      <c r="AD81" s="43" t="str">
        <f t="shared" si="57"/>
        <v/>
      </c>
      <c r="AE81" s="43" t="str">
        <f t="shared" si="58"/>
        <v/>
      </c>
      <c r="AF81" s="43" t="str">
        <f t="shared" si="59"/>
        <v/>
      </c>
      <c r="AG81" s="41">
        <f>Tableau274546[[#This Row],[Surf Men ext]]</f>
        <v>1.66</v>
      </c>
      <c r="AH81" s="43" t="str">
        <f t="shared" si="60"/>
        <v/>
      </c>
      <c r="AI81" s="43">
        <f t="shared" si="61"/>
        <v>1.66</v>
      </c>
      <c r="AJ81" s="43" t="str">
        <f t="shared" si="62"/>
        <v/>
      </c>
      <c r="AK81" s="43" t="str">
        <f t="shared" si="63"/>
        <v/>
      </c>
      <c r="AL81" s="43" t="str">
        <f t="shared" si="64"/>
        <v/>
      </c>
      <c r="AM81" s="53">
        <f>(2*E81+2*F81)*2</f>
        <v>10.4</v>
      </c>
      <c r="AN81" s="97">
        <v>2026</v>
      </c>
      <c r="AO81" s="40" t="str">
        <f>IF($AN81="2025",$AM81,"")</f>
        <v/>
      </c>
      <c r="AP81" s="40">
        <f t="shared" si="41"/>
        <v>10.4</v>
      </c>
      <c r="AQ81" s="40" t="str">
        <f t="shared" si="42"/>
        <v/>
      </c>
      <c r="AR81" s="40" t="str">
        <f t="shared" si="43"/>
        <v/>
      </c>
      <c r="AS81" s="40" t="str">
        <f t="shared" si="44"/>
        <v/>
      </c>
      <c r="AT81" s="54">
        <f>+G81*2</f>
        <v>3.32</v>
      </c>
      <c r="AU81" s="55"/>
      <c r="AV81" s="56"/>
      <c r="AW81" s="55" t="s">
        <v>36</v>
      </c>
      <c r="AY81" s="49" t="s">
        <v>590</v>
      </c>
    </row>
    <row r="82" spans="1:56" x14ac:dyDescent="0.2">
      <c r="A82" s="37" t="s">
        <v>33</v>
      </c>
      <c r="B82" s="51">
        <v>2</v>
      </c>
      <c r="C82" s="91" t="s">
        <v>597</v>
      </c>
      <c r="D82" s="107" t="s">
        <v>94</v>
      </c>
      <c r="E82" s="56">
        <v>1.46</v>
      </c>
      <c r="F82" s="56">
        <v>1.1399999999999999</v>
      </c>
      <c r="G82" s="52">
        <f>E82*F82</f>
        <v>1.66</v>
      </c>
      <c r="H82" s="42"/>
      <c r="I82" s="43" t="str">
        <f>IF(H82="OUI",$G82,"")</f>
        <v/>
      </c>
      <c r="J82" s="42" t="s">
        <v>35</v>
      </c>
      <c r="K82" s="41">
        <f>IF(J82="OUI",$G82,"")</f>
        <v>1.66</v>
      </c>
      <c r="L82" s="85" t="str">
        <f t="shared" si="84"/>
        <v/>
      </c>
      <c r="M82" s="85" t="str">
        <f t="shared" si="84"/>
        <v/>
      </c>
      <c r="N82" s="85">
        <f t="shared" si="84"/>
        <v>1.66</v>
      </c>
      <c r="O82" s="42"/>
      <c r="P82" s="41" t="str">
        <f>IF(O82="OUI",$G82,"")</f>
        <v/>
      </c>
      <c r="Q82" s="42"/>
      <c r="R82" s="41" t="str">
        <f>IF(Q82="OUI",$G82,"")</f>
        <v/>
      </c>
      <c r="S82" s="42"/>
      <c r="T82" s="41" t="str">
        <f>IF(S82="OUI",$G82,"")</f>
        <v/>
      </c>
      <c r="U82" s="43"/>
      <c r="V82" s="43" t="str">
        <f t="shared" si="49"/>
        <v/>
      </c>
      <c r="W82" s="43">
        <f t="shared" si="50"/>
        <v>1</v>
      </c>
      <c r="X82" s="43" t="str">
        <f t="shared" si="51"/>
        <v/>
      </c>
      <c r="Y82" s="43" t="str">
        <f t="shared" si="52"/>
        <v/>
      </c>
      <c r="Z82" s="43" t="str">
        <f t="shared" si="53"/>
        <v/>
      </c>
      <c r="AA82" s="43">
        <f>(2*E82+2*F82)</f>
        <v>5.2</v>
      </c>
      <c r="AB82" s="43" t="str">
        <f t="shared" si="55"/>
        <v/>
      </c>
      <c r="AC82" s="43">
        <f t="shared" si="56"/>
        <v>1</v>
      </c>
      <c r="AD82" s="43" t="str">
        <f t="shared" si="57"/>
        <v/>
      </c>
      <c r="AE82" s="43" t="str">
        <f t="shared" si="58"/>
        <v/>
      </c>
      <c r="AF82" s="43" t="str">
        <f t="shared" si="59"/>
        <v/>
      </c>
      <c r="AG82" s="41">
        <f>Tableau274546[[#This Row],[Surf Men ext]]</f>
        <v>1.66</v>
      </c>
      <c r="AH82" s="43" t="str">
        <f t="shared" si="60"/>
        <v/>
      </c>
      <c r="AI82" s="43">
        <f t="shared" si="61"/>
        <v>1.66</v>
      </c>
      <c r="AJ82" s="43" t="str">
        <f t="shared" si="62"/>
        <v/>
      </c>
      <c r="AK82" s="43" t="str">
        <f t="shared" si="63"/>
        <v/>
      </c>
      <c r="AL82" s="43" t="str">
        <f t="shared" si="64"/>
        <v/>
      </c>
      <c r="AM82" s="53">
        <f>(2*E82+2*F82)*2</f>
        <v>10.4</v>
      </c>
      <c r="AN82" s="97">
        <v>2026</v>
      </c>
      <c r="AO82" s="40" t="str">
        <f>IF($AN82="2025",$AM82,"")</f>
        <v/>
      </c>
      <c r="AP82" s="40">
        <f t="shared" si="41"/>
        <v>10.4</v>
      </c>
      <c r="AQ82" s="40" t="str">
        <f t="shared" si="42"/>
        <v/>
      </c>
      <c r="AR82" s="40" t="str">
        <f t="shared" si="43"/>
        <v/>
      </c>
      <c r="AS82" s="40" t="str">
        <f t="shared" si="44"/>
        <v/>
      </c>
      <c r="AT82" s="54">
        <f>+G82*2</f>
        <v>3.32</v>
      </c>
      <c r="AU82" s="55"/>
      <c r="AV82" s="56"/>
      <c r="AW82" s="55" t="s">
        <v>36</v>
      </c>
      <c r="AY82" s="49" t="s">
        <v>590</v>
      </c>
    </row>
    <row r="83" spans="1:56" x14ac:dyDescent="0.2">
      <c r="A83" s="37" t="s">
        <v>33</v>
      </c>
      <c r="B83" s="51">
        <v>2</v>
      </c>
      <c r="C83" s="39" t="s">
        <v>635</v>
      </c>
      <c r="D83" s="122"/>
      <c r="E83" s="56">
        <v>1.46</v>
      </c>
      <c r="F83" s="56">
        <v>1.1399999999999999</v>
      </c>
      <c r="G83" s="122"/>
      <c r="H83" s="120"/>
      <c r="I83" s="117"/>
      <c r="J83" s="120"/>
      <c r="K83" s="117"/>
      <c r="L83" s="121"/>
      <c r="M83" s="121"/>
      <c r="N83" s="121"/>
      <c r="O83" s="120"/>
      <c r="P83" s="117"/>
      <c r="Q83" s="120"/>
      <c r="R83" s="117"/>
      <c r="S83" s="120"/>
      <c r="T83" s="117"/>
      <c r="U83" s="43" t="s">
        <v>35</v>
      </c>
      <c r="V83" s="117"/>
      <c r="W83" s="117"/>
      <c r="X83" s="117"/>
      <c r="Y83" s="117"/>
      <c r="Z83" s="117"/>
      <c r="AA83" s="117"/>
      <c r="AB83" s="117"/>
      <c r="AC83" s="117"/>
      <c r="AD83" s="117"/>
      <c r="AE83" s="117"/>
      <c r="AF83" s="117"/>
      <c r="AG83" s="117"/>
      <c r="AH83" s="117"/>
      <c r="AI83" s="117"/>
      <c r="AJ83" s="117"/>
      <c r="AK83" s="117"/>
      <c r="AL83" s="117"/>
      <c r="AM83" s="123"/>
      <c r="AN83" s="124"/>
      <c r="AO83" s="121"/>
      <c r="AP83" s="121"/>
      <c r="AQ83" s="121"/>
      <c r="AR83" s="121"/>
      <c r="AS83" s="121"/>
      <c r="AT83" s="125"/>
      <c r="AU83" s="126"/>
      <c r="AV83" s="122"/>
      <c r="AW83" s="126"/>
      <c r="AZ83" s="48" t="s">
        <v>696</v>
      </c>
    </row>
    <row r="84" spans="1:56" x14ac:dyDescent="0.2">
      <c r="A84" s="37" t="s">
        <v>33</v>
      </c>
      <c r="B84" s="51">
        <v>2</v>
      </c>
      <c r="C84" s="39" t="s">
        <v>636</v>
      </c>
      <c r="D84" s="122"/>
      <c r="E84" s="56">
        <v>1.46</v>
      </c>
      <c r="F84" s="56">
        <v>1.1399999999999999</v>
      </c>
      <c r="G84" s="122"/>
      <c r="H84" s="120"/>
      <c r="I84" s="117"/>
      <c r="J84" s="120"/>
      <c r="K84" s="117"/>
      <c r="L84" s="121"/>
      <c r="M84" s="121"/>
      <c r="N84" s="121"/>
      <c r="O84" s="120"/>
      <c r="P84" s="117"/>
      <c r="Q84" s="120"/>
      <c r="R84" s="117"/>
      <c r="S84" s="120"/>
      <c r="T84" s="117"/>
      <c r="U84" s="43" t="s">
        <v>35</v>
      </c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23"/>
      <c r="AN84" s="124"/>
      <c r="AO84" s="121"/>
      <c r="AP84" s="121"/>
      <c r="AQ84" s="121"/>
      <c r="AR84" s="121"/>
      <c r="AS84" s="121"/>
      <c r="AT84" s="125"/>
      <c r="AU84" s="126"/>
      <c r="AV84" s="122"/>
      <c r="AW84" s="126"/>
      <c r="AZ84" s="48" t="s">
        <v>696</v>
      </c>
    </row>
    <row r="85" spans="1:56" x14ac:dyDescent="0.2">
      <c r="A85" s="37" t="s">
        <v>33</v>
      </c>
      <c r="B85" s="51">
        <v>2</v>
      </c>
      <c r="C85" s="39" t="s">
        <v>637</v>
      </c>
      <c r="D85" s="122"/>
      <c r="E85" s="56">
        <v>1.46</v>
      </c>
      <c r="F85" s="56">
        <v>1.1399999999999999</v>
      </c>
      <c r="G85" s="122"/>
      <c r="H85" s="120"/>
      <c r="I85" s="117"/>
      <c r="J85" s="120"/>
      <c r="K85" s="117"/>
      <c r="L85" s="121"/>
      <c r="M85" s="121"/>
      <c r="N85" s="121"/>
      <c r="O85" s="120"/>
      <c r="P85" s="117"/>
      <c r="Q85" s="120"/>
      <c r="R85" s="117"/>
      <c r="S85" s="120"/>
      <c r="T85" s="117"/>
      <c r="U85" s="43" t="s">
        <v>35</v>
      </c>
      <c r="V85" s="117"/>
      <c r="W85" s="117"/>
      <c r="X85" s="117"/>
      <c r="Y85" s="117"/>
      <c r="Z85" s="117"/>
      <c r="AA85" s="117"/>
      <c r="AB85" s="117"/>
      <c r="AC85" s="117"/>
      <c r="AD85" s="117"/>
      <c r="AE85" s="117"/>
      <c r="AF85" s="117"/>
      <c r="AG85" s="117"/>
      <c r="AH85" s="117"/>
      <c r="AI85" s="117"/>
      <c r="AJ85" s="117"/>
      <c r="AK85" s="117"/>
      <c r="AL85" s="117"/>
      <c r="AM85" s="123"/>
      <c r="AN85" s="124"/>
      <c r="AO85" s="121"/>
      <c r="AP85" s="121"/>
      <c r="AQ85" s="121"/>
      <c r="AR85" s="121"/>
      <c r="AS85" s="121"/>
      <c r="AT85" s="125"/>
      <c r="AU85" s="126"/>
      <c r="AV85" s="122"/>
      <c r="AW85" s="126"/>
      <c r="AZ85" s="48" t="s">
        <v>696</v>
      </c>
    </row>
    <row r="86" spans="1:56" x14ac:dyDescent="0.2">
      <c r="A86" s="37" t="s">
        <v>33</v>
      </c>
      <c r="B86" s="51">
        <v>2</v>
      </c>
      <c r="C86" s="39" t="s">
        <v>638</v>
      </c>
      <c r="D86" s="122"/>
      <c r="E86" s="56">
        <v>1.46</v>
      </c>
      <c r="F86" s="56">
        <v>1.1399999999999999</v>
      </c>
      <c r="G86" s="122"/>
      <c r="H86" s="120"/>
      <c r="I86" s="117"/>
      <c r="J86" s="120"/>
      <c r="K86" s="117"/>
      <c r="L86" s="121"/>
      <c r="M86" s="121"/>
      <c r="N86" s="121"/>
      <c r="O86" s="120"/>
      <c r="P86" s="117"/>
      <c r="Q86" s="120"/>
      <c r="R86" s="117"/>
      <c r="S86" s="120"/>
      <c r="T86" s="117"/>
      <c r="U86" s="43" t="s">
        <v>35</v>
      </c>
      <c r="V86" s="117"/>
      <c r="W86" s="117"/>
      <c r="X86" s="117"/>
      <c r="Y86" s="117"/>
      <c r="Z86" s="117"/>
      <c r="AA86" s="117"/>
      <c r="AB86" s="117"/>
      <c r="AC86" s="117"/>
      <c r="AD86" s="117"/>
      <c r="AE86" s="117"/>
      <c r="AF86" s="117"/>
      <c r="AG86" s="117"/>
      <c r="AH86" s="117"/>
      <c r="AI86" s="117"/>
      <c r="AJ86" s="117"/>
      <c r="AK86" s="117"/>
      <c r="AL86" s="117"/>
      <c r="AM86" s="123"/>
      <c r="AN86" s="124"/>
      <c r="AO86" s="121"/>
      <c r="AP86" s="121"/>
      <c r="AQ86" s="121"/>
      <c r="AR86" s="121"/>
      <c r="AS86" s="121"/>
      <c r="AT86" s="125"/>
      <c r="AU86" s="126"/>
      <c r="AV86" s="122"/>
      <c r="AW86" s="126"/>
      <c r="AZ86" s="48" t="s">
        <v>696</v>
      </c>
    </row>
    <row r="87" spans="1:56" x14ac:dyDescent="0.2">
      <c r="A87" s="37" t="s">
        <v>33</v>
      </c>
      <c r="B87" s="51">
        <v>2</v>
      </c>
      <c r="C87" s="39" t="s">
        <v>639</v>
      </c>
      <c r="D87" s="122"/>
      <c r="E87" s="56">
        <v>1.46</v>
      </c>
      <c r="F87" s="56">
        <v>1.1399999999999999</v>
      </c>
      <c r="G87" s="122"/>
      <c r="H87" s="120"/>
      <c r="I87" s="117"/>
      <c r="J87" s="120"/>
      <c r="K87" s="117"/>
      <c r="L87" s="121"/>
      <c r="M87" s="121"/>
      <c r="N87" s="121"/>
      <c r="O87" s="120"/>
      <c r="P87" s="117"/>
      <c r="Q87" s="120"/>
      <c r="R87" s="117"/>
      <c r="S87" s="120"/>
      <c r="T87" s="117"/>
      <c r="U87" s="43" t="s">
        <v>35</v>
      </c>
      <c r="V87" s="117"/>
      <c r="W87" s="117"/>
      <c r="X87" s="117"/>
      <c r="Y87" s="117"/>
      <c r="Z87" s="117"/>
      <c r="AA87" s="117"/>
      <c r="AB87" s="117"/>
      <c r="AC87" s="117"/>
      <c r="AD87" s="117"/>
      <c r="AE87" s="117"/>
      <c r="AF87" s="117"/>
      <c r="AG87" s="117"/>
      <c r="AH87" s="117"/>
      <c r="AI87" s="117"/>
      <c r="AJ87" s="117"/>
      <c r="AK87" s="117"/>
      <c r="AL87" s="117"/>
      <c r="AM87" s="123"/>
      <c r="AN87" s="124"/>
      <c r="AO87" s="121"/>
      <c r="AP87" s="121"/>
      <c r="AQ87" s="121"/>
      <c r="AR87" s="121"/>
      <c r="AS87" s="121"/>
      <c r="AT87" s="125"/>
      <c r="AU87" s="126"/>
      <c r="AV87" s="122"/>
      <c r="AW87" s="126"/>
      <c r="AZ87" s="48" t="s">
        <v>696</v>
      </c>
    </row>
    <row r="88" spans="1:56" x14ac:dyDescent="0.2">
      <c r="A88" s="37" t="s">
        <v>33</v>
      </c>
      <c r="B88" s="51">
        <v>2</v>
      </c>
      <c r="C88" s="39" t="s">
        <v>640</v>
      </c>
      <c r="D88" s="122"/>
      <c r="E88" s="56">
        <v>1.46</v>
      </c>
      <c r="F88" s="56">
        <v>1.1399999999999999</v>
      </c>
      <c r="G88" s="122"/>
      <c r="H88" s="120"/>
      <c r="I88" s="117"/>
      <c r="J88" s="120"/>
      <c r="K88" s="117"/>
      <c r="L88" s="121"/>
      <c r="M88" s="121"/>
      <c r="N88" s="121"/>
      <c r="O88" s="120"/>
      <c r="P88" s="117"/>
      <c r="Q88" s="120"/>
      <c r="R88" s="117"/>
      <c r="S88" s="120"/>
      <c r="T88" s="117"/>
      <c r="U88" s="43" t="s">
        <v>35</v>
      </c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23"/>
      <c r="AN88" s="124"/>
      <c r="AO88" s="121"/>
      <c r="AP88" s="121"/>
      <c r="AQ88" s="121"/>
      <c r="AR88" s="121"/>
      <c r="AS88" s="121"/>
      <c r="AT88" s="125"/>
      <c r="AU88" s="126"/>
      <c r="AV88" s="122"/>
      <c r="AW88" s="126"/>
      <c r="AZ88" s="48" t="s">
        <v>696</v>
      </c>
    </row>
    <row r="89" spans="1:56" x14ac:dyDescent="0.2">
      <c r="A89" s="37" t="s">
        <v>33</v>
      </c>
      <c r="B89" s="51">
        <v>2</v>
      </c>
      <c r="C89" s="39" t="s">
        <v>641</v>
      </c>
      <c r="D89" s="122"/>
      <c r="E89" s="56">
        <v>1.46</v>
      </c>
      <c r="F89" s="56">
        <v>1.1399999999999999</v>
      </c>
      <c r="G89" s="122"/>
      <c r="H89" s="120"/>
      <c r="I89" s="117"/>
      <c r="J89" s="120"/>
      <c r="K89" s="117"/>
      <c r="L89" s="121"/>
      <c r="M89" s="121"/>
      <c r="N89" s="121"/>
      <c r="O89" s="120"/>
      <c r="P89" s="117"/>
      <c r="Q89" s="120"/>
      <c r="R89" s="117"/>
      <c r="S89" s="120"/>
      <c r="T89" s="117"/>
      <c r="U89" s="43" t="s">
        <v>35</v>
      </c>
      <c r="V89" s="117"/>
      <c r="W89" s="117"/>
      <c r="X89" s="117"/>
      <c r="Y89" s="117"/>
      <c r="Z89" s="117"/>
      <c r="AA89" s="117"/>
      <c r="AB89" s="117"/>
      <c r="AC89" s="117"/>
      <c r="AD89" s="117"/>
      <c r="AE89" s="117"/>
      <c r="AF89" s="117"/>
      <c r="AG89" s="117"/>
      <c r="AH89" s="117"/>
      <c r="AI89" s="117"/>
      <c r="AJ89" s="117"/>
      <c r="AK89" s="117"/>
      <c r="AL89" s="117"/>
      <c r="AM89" s="123"/>
      <c r="AN89" s="124"/>
      <c r="AO89" s="121"/>
      <c r="AP89" s="121"/>
      <c r="AQ89" s="121"/>
      <c r="AR89" s="121"/>
      <c r="AS89" s="121"/>
      <c r="AT89" s="125"/>
      <c r="AU89" s="126"/>
      <c r="AV89" s="122"/>
      <c r="AW89" s="126"/>
      <c r="AZ89" s="48" t="s">
        <v>696</v>
      </c>
    </row>
    <row r="90" spans="1:56" x14ac:dyDescent="0.2">
      <c r="A90" s="37" t="s">
        <v>33</v>
      </c>
      <c r="B90" s="51">
        <v>2</v>
      </c>
      <c r="C90" s="39" t="s">
        <v>642</v>
      </c>
      <c r="D90" s="122"/>
      <c r="E90" s="56">
        <v>1.46</v>
      </c>
      <c r="F90" s="56">
        <v>1.1399999999999999</v>
      </c>
      <c r="G90" s="122"/>
      <c r="H90" s="120"/>
      <c r="I90" s="117"/>
      <c r="J90" s="120"/>
      <c r="K90" s="117"/>
      <c r="L90" s="121"/>
      <c r="M90" s="121"/>
      <c r="N90" s="121"/>
      <c r="O90" s="120"/>
      <c r="P90" s="117"/>
      <c r="Q90" s="120"/>
      <c r="R90" s="117"/>
      <c r="S90" s="120"/>
      <c r="T90" s="117"/>
      <c r="U90" s="43" t="s">
        <v>35</v>
      </c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23"/>
      <c r="AN90" s="124"/>
      <c r="AO90" s="121"/>
      <c r="AP90" s="121"/>
      <c r="AQ90" s="121"/>
      <c r="AR90" s="121"/>
      <c r="AS90" s="121"/>
      <c r="AT90" s="125"/>
      <c r="AU90" s="126"/>
      <c r="AV90" s="122"/>
      <c r="AW90" s="126"/>
      <c r="AZ90" s="48" t="s">
        <v>696</v>
      </c>
    </row>
    <row r="91" spans="1:56" x14ac:dyDescent="0.2">
      <c r="A91" s="37" t="s">
        <v>33</v>
      </c>
      <c r="B91" s="51">
        <v>2</v>
      </c>
      <c r="C91" s="39" t="s">
        <v>643</v>
      </c>
      <c r="D91" s="122"/>
      <c r="E91" s="56">
        <v>1.46</v>
      </c>
      <c r="F91" s="56">
        <v>1.1399999999999999</v>
      </c>
      <c r="G91" s="122"/>
      <c r="H91" s="120"/>
      <c r="I91" s="117"/>
      <c r="J91" s="120"/>
      <c r="K91" s="117"/>
      <c r="L91" s="121"/>
      <c r="M91" s="121"/>
      <c r="N91" s="121"/>
      <c r="O91" s="120"/>
      <c r="P91" s="117"/>
      <c r="Q91" s="120"/>
      <c r="R91" s="117"/>
      <c r="S91" s="120"/>
      <c r="T91" s="117"/>
      <c r="U91" s="43" t="s">
        <v>35</v>
      </c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  <c r="AF91" s="117"/>
      <c r="AG91" s="117"/>
      <c r="AH91" s="117"/>
      <c r="AI91" s="117"/>
      <c r="AJ91" s="117"/>
      <c r="AK91" s="117"/>
      <c r="AL91" s="117"/>
      <c r="AM91" s="123"/>
      <c r="AN91" s="124"/>
      <c r="AO91" s="121"/>
      <c r="AP91" s="121"/>
      <c r="AQ91" s="121"/>
      <c r="AR91" s="121"/>
      <c r="AS91" s="121"/>
      <c r="AT91" s="125"/>
      <c r="AU91" s="126"/>
      <c r="AV91" s="122"/>
      <c r="AW91" s="126"/>
      <c r="AZ91" s="48" t="s">
        <v>696</v>
      </c>
    </row>
    <row r="92" spans="1:56" x14ac:dyDescent="0.2">
      <c r="A92" s="37" t="s">
        <v>33</v>
      </c>
      <c r="B92" s="51">
        <v>2</v>
      </c>
      <c r="C92" s="39" t="s">
        <v>644</v>
      </c>
      <c r="D92" s="122"/>
      <c r="E92" s="56">
        <v>1.46</v>
      </c>
      <c r="F92" s="56">
        <v>1.1399999999999999</v>
      </c>
      <c r="G92" s="122"/>
      <c r="H92" s="120"/>
      <c r="I92" s="117"/>
      <c r="J92" s="120"/>
      <c r="K92" s="117"/>
      <c r="L92" s="121"/>
      <c r="M92" s="121"/>
      <c r="N92" s="121"/>
      <c r="O92" s="120"/>
      <c r="P92" s="117"/>
      <c r="Q92" s="120"/>
      <c r="R92" s="117"/>
      <c r="S92" s="120"/>
      <c r="T92" s="117"/>
      <c r="U92" s="43" t="s">
        <v>35</v>
      </c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23"/>
      <c r="AN92" s="124"/>
      <c r="AO92" s="121"/>
      <c r="AP92" s="121"/>
      <c r="AQ92" s="121"/>
      <c r="AR92" s="121"/>
      <c r="AS92" s="121"/>
      <c r="AT92" s="125"/>
      <c r="AU92" s="126"/>
      <c r="AV92" s="122"/>
      <c r="AW92" s="126"/>
      <c r="AZ92" s="48" t="s">
        <v>696</v>
      </c>
    </row>
    <row r="93" spans="1:56" x14ac:dyDescent="0.2">
      <c r="A93" s="37" t="s">
        <v>33</v>
      </c>
      <c r="B93" s="51">
        <v>2</v>
      </c>
      <c r="C93" s="39" t="s">
        <v>645</v>
      </c>
      <c r="D93" s="122"/>
      <c r="E93" s="56">
        <v>1.46</v>
      </c>
      <c r="F93" s="56">
        <v>1.1399999999999999</v>
      </c>
      <c r="G93" s="122"/>
      <c r="H93" s="120"/>
      <c r="I93" s="117"/>
      <c r="J93" s="120"/>
      <c r="K93" s="117"/>
      <c r="L93" s="121"/>
      <c r="M93" s="121"/>
      <c r="N93" s="121"/>
      <c r="O93" s="120"/>
      <c r="P93" s="117"/>
      <c r="Q93" s="120"/>
      <c r="R93" s="117"/>
      <c r="S93" s="120"/>
      <c r="T93" s="117"/>
      <c r="U93" s="43" t="s">
        <v>35</v>
      </c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23"/>
      <c r="AN93" s="124"/>
      <c r="AO93" s="121"/>
      <c r="AP93" s="121"/>
      <c r="AQ93" s="121"/>
      <c r="AR93" s="121"/>
      <c r="AS93" s="121"/>
      <c r="AT93" s="125"/>
      <c r="AU93" s="126"/>
      <c r="AV93" s="122"/>
      <c r="AW93" s="126"/>
      <c r="AZ93" s="48" t="s">
        <v>696</v>
      </c>
    </row>
    <row r="94" spans="1:56" x14ac:dyDescent="0.2">
      <c r="A94" s="37" t="s">
        <v>33</v>
      </c>
      <c r="B94" s="51">
        <v>3</v>
      </c>
      <c r="C94" s="92" t="s">
        <v>100</v>
      </c>
      <c r="D94" s="107" t="s">
        <v>576</v>
      </c>
      <c r="E94" s="56">
        <v>1.46</v>
      </c>
      <c r="F94" s="56">
        <v>1.1399999999999999</v>
      </c>
      <c r="G94" s="52">
        <f t="shared" ref="G94:G108" si="85">E94*F94</f>
        <v>1.66</v>
      </c>
      <c r="H94" s="42"/>
      <c r="I94" s="43" t="str">
        <f t="shared" ref="I94:I108" si="86">IF(H94="OUI",$G94,"")</f>
        <v/>
      </c>
      <c r="J94" s="42" t="s">
        <v>35</v>
      </c>
      <c r="K94" s="41">
        <f t="shared" ref="K94:K108" si="87">IF(J94="OUI",$G94,"")</f>
        <v>1.66</v>
      </c>
      <c r="L94" s="65" t="str">
        <f t="shared" ref="L94:N95" si="88">+IF(AU94="X",$K94,"")</f>
        <v/>
      </c>
      <c r="M94" s="65" t="str">
        <f t="shared" si="88"/>
        <v/>
      </c>
      <c r="N94" s="65">
        <f t="shared" si="88"/>
        <v>1.66</v>
      </c>
      <c r="O94" s="42"/>
      <c r="P94" s="41" t="str">
        <f t="shared" ref="P94:P108" si="89">IF(O94="OUI",$G94,"")</f>
        <v/>
      </c>
      <c r="Q94" s="42"/>
      <c r="R94" s="41" t="str">
        <f t="shared" ref="R94:R108" si="90">IF(Q94="OUI",$G94,"")</f>
        <v/>
      </c>
      <c r="S94" s="42"/>
      <c r="T94" s="41" t="str">
        <f t="shared" si="83"/>
        <v/>
      </c>
      <c r="U94" s="43"/>
      <c r="V94" s="43">
        <f t="shared" si="49"/>
        <v>1</v>
      </c>
      <c r="W94" s="43" t="str">
        <f t="shared" si="50"/>
        <v/>
      </c>
      <c r="X94" s="43" t="str">
        <f t="shared" si="51"/>
        <v/>
      </c>
      <c r="Y94" s="43" t="str">
        <f t="shared" si="52"/>
        <v/>
      </c>
      <c r="Z94" s="43" t="str">
        <f t="shared" si="53"/>
        <v/>
      </c>
      <c r="AA94" s="43">
        <f t="shared" ref="AA94:AA125" si="91">(2*E94+2*F94)</f>
        <v>5.2</v>
      </c>
      <c r="AB94" s="43">
        <f t="shared" si="55"/>
        <v>1</v>
      </c>
      <c r="AC94" s="43" t="str">
        <f t="shared" si="56"/>
        <v/>
      </c>
      <c r="AD94" s="43" t="str">
        <f t="shared" si="57"/>
        <v/>
      </c>
      <c r="AE94" s="43" t="str">
        <f t="shared" si="58"/>
        <v/>
      </c>
      <c r="AF94" s="43" t="str">
        <f t="shared" si="59"/>
        <v/>
      </c>
      <c r="AG94" s="41">
        <f>Tableau274546[[#This Row],[Surf Men ext]]</f>
        <v>1.66</v>
      </c>
      <c r="AH94" s="43">
        <f t="shared" si="60"/>
        <v>1.66</v>
      </c>
      <c r="AI94" s="43" t="str">
        <f t="shared" si="61"/>
        <v/>
      </c>
      <c r="AJ94" s="43" t="str">
        <f t="shared" si="62"/>
        <v/>
      </c>
      <c r="AK94" s="43" t="str">
        <f t="shared" si="63"/>
        <v/>
      </c>
      <c r="AL94" s="43" t="str">
        <f t="shared" si="64"/>
        <v/>
      </c>
      <c r="AM94" s="53">
        <f>(2*E94+2*F94)*2</f>
        <v>10.4</v>
      </c>
      <c r="AN94" s="97">
        <v>2025</v>
      </c>
      <c r="AO94" s="40">
        <f t="shared" si="40"/>
        <v>10.4</v>
      </c>
      <c r="AP94" s="40" t="str">
        <f t="shared" si="41"/>
        <v/>
      </c>
      <c r="AQ94" s="40" t="str">
        <f t="shared" si="42"/>
        <v/>
      </c>
      <c r="AR94" s="40" t="str">
        <f t="shared" si="43"/>
        <v/>
      </c>
      <c r="AS94" s="40" t="str">
        <f t="shared" si="44"/>
        <v/>
      </c>
      <c r="AT94" s="54">
        <f>+G94*2</f>
        <v>3.32</v>
      </c>
      <c r="AU94" s="55"/>
      <c r="AV94" s="56"/>
      <c r="AW94" s="128" t="s">
        <v>36</v>
      </c>
      <c r="AY94" s="49" t="s">
        <v>99</v>
      </c>
      <c r="AZ94" s="48" t="s">
        <v>696</v>
      </c>
      <c r="BA94" s="49" t="s">
        <v>61</v>
      </c>
      <c r="BD94" s="132" t="s">
        <v>658</v>
      </c>
    </row>
    <row r="95" spans="1:56" x14ac:dyDescent="0.2">
      <c r="A95" s="37" t="s">
        <v>33</v>
      </c>
      <c r="B95" s="51">
        <v>3</v>
      </c>
      <c r="C95" s="92" t="s">
        <v>101</v>
      </c>
      <c r="D95" s="107" t="s">
        <v>576</v>
      </c>
      <c r="E95" s="56">
        <v>1.46</v>
      </c>
      <c r="F95" s="56">
        <v>1.1399999999999999</v>
      </c>
      <c r="G95" s="52">
        <f t="shared" si="85"/>
        <v>1.66</v>
      </c>
      <c r="H95" s="42"/>
      <c r="I95" s="43" t="str">
        <f t="shared" si="86"/>
        <v/>
      </c>
      <c r="J95" s="42" t="s">
        <v>35</v>
      </c>
      <c r="K95" s="41">
        <f t="shared" si="87"/>
        <v>1.66</v>
      </c>
      <c r="L95" s="65" t="str">
        <f t="shared" si="88"/>
        <v/>
      </c>
      <c r="M95" s="65" t="str">
        <f t="shared" si="88"/>
        <v/>
      </c>
      <c r="N95" s="65">
        <f t="shared" si="88"/>
        <v>1.66</v>
      </c>
      <c r="O95" s="42"/>
      <c r="P95" s="41" t="str">
        <f t="shared" si="89"/>
        <v/>
      </c>
      <c r="Q95" s="42"/>
      <c r="R95" s="41" t="str">
        <f t="shared" si="90"/>
        <v/>
      </c>
      <c r="S95" s="42"/>
      <c r="T95" s="41" t="str">
        <f t="shared" si="83"/>
        <v/>
      </c>
      <c r="U95" s="43"/>
      <c r="V95" s="43">
        <f t="shared" si="49"/>
        <v>1</v>
      </c>
      <c r="W95" s="43" t="str">
        <f t="shared" si="50"/>
        <v/>
      </c>
      <c r="X95" s="43" t="str">
        <f t="shared" si="51"/>
        <v/>
      </c>
      <c r="Y95" s="43" t="str">
        <f t="shared" si="52"/>
        <v/>
      </c>
      <c r="Z95" s="43" t="str">
        <f t="shared" si="53"/>
        <v/>
      </c>
      <c r="AA95" s="43">
        <f t="shared" si="91"/>
        <v>5.2</v>
      </c>
      <c r="AB95" s="43">
        <f t="shared" si="55"/>
        <v>1</v>
      </c>
      <c r="AC95" s="43" t="str">
        <f t="shared" si="56"/>
        <v/>
      </c>
      <c r="AD95" s="43" t="str">
        <f t="shared" si="57"/>
        <v/>
      </c>
      <c r="AE95" s="43" t="str">
        <f t="shared" si="58"/>
        <v/>
      </c>
      <c r="AF95" s="43" t="str">
        <f t="shared" si="59"/>
        <v/>
      </c>
      <c r="AG95" s="41">
        <f>Tableau274546[[#This Row],[Surf Men ext]]</f>
        <v>1.66</v>
      </c>
      <c r="AH95" s="43">
        <f t="shared" si="60"/>
        <v>1.66</v>
      </c>
      <c r="AI95" s="43" t="str">
        <f t="shared" si="61"/>
        <v/>
      </c>
      <c r="AJ95" s="43" t="str">
        <f t="shared" si="62"/>
        <v/>
      </c>
      <c r="AK95" s="43" t="str">
        <f t="shared" si="63"/>
        <v/>
      </c>
      <c r="AL95" s="43" t="str">
        <f t="shared" si="64"/>
        <v/>
      </c>
      <c r="AM95" s="53">
        <f>(2*E95+2*F95)*2</f>
        <v>10.4</v>
      </c>
      <c r="AN95" s="97">
        <v>2025</v>
      </c>
      <c r="AO95" s="40">
        <f t="shared" si="40"/>
        <v>10.4</v>
      </c>
      <c r="AP95" s="40" t="str">
        <f t="shared" si="41"/>
        <v/>
      </c>
      <c r="AQ95" s="40" t="str">
        <f t="shared" si="42"/>
        <v/>
      </c>
      <c r="AR95" s="40" t="str">
        <f t="shared" si="43"/>
        <v/>
      </c>
      <c r="AS95" s="40" t="str">
        <f t="shared" si="44"/>
        <v/>
      </c>
      <c r="AT95" s="54">
        <f>+G95*2</f>
        <v>3.32</v>
      </c>
      <c r="AU95" s="55"/>
      <c r="AV95" s="56"/>
      <c r="AW95" s="128" t="s">
        <v>36</v>
      </c>
      <c r="AY95" s="49" t="s">
        <v>99</v>
      </c>
      <c r="AZ95" s="48" t="s">
        <v>696</v>
      </c>
      <c r="BA95" s="49" t="s">
        <v>61</v>
      </c>
      <c r="BD95" s="132" t="s">
        <v>658</v>
      </c>
    </row>
    <row r="96" spans="1:56" ht="17.25" customHeight="1" x14ac:dyDescent="0.2">
      <c r="A96" s="30" t="s">
        <v>102</v>
      </c>
      <c r="B96" s="31"/>
      <c r="C96" s="32"/>
      <c r="D96" s="32"/>
      <c r="E96" s="32"/>
      <c r="F96" s="32"/>
      <c r="G96" s="33"/>
      <c r="H96" s="34"/>
      <c r="I96" s="31"/>
      <c r="J96" s="34"/>
      <c r="K96" s="31"/>
      <c r="L96" s="32"/>
      <c r="M96" s="32"/>
      <c r="N96" s="32"/>
      <c r="O96" s="34"/>
      <c r="P96" s="31"/>
      <c r="Q96" s="34"/>
      <c r="R96" s="31"/>
      <c r="S96" s="31"/>
      <c r="T96" s="31"/>
      <c r="U96" s="31"/>
      <c r="V96" s="31" t="str">
        <f t="shared" si="49"/>
        <v/>
      </c>
      <c r="W96" s="31" t="str">
        <f t="shared" si="50"/>
        <v/>
      </c>
      <c r="X96" s="31" t="str">
        <f t="shared" si="51"/>
        <v/>
      </c>
      <c r="Y96" s="31" t="str">
        <f t="shared" si="52"/>
        <v/>
      </c>
      <c r="Z96" s="31" t="str">
        <f t="shared" si="53"/>
        <v/>
      </c>
      <c r="AA96" s="31">
        <f t="shared" si="91"/>
        <v>0</v>
      </c>
      <c r="AB96" s="31" t="str">
        <f t="shared" si="55"/>
        <v/>
      </c>
      <c r="AC96" s="31" t="str">
        <f t="shared" si="56"/>
        <v/>
      </c>
      <c r="AD96" s="31" t="str">
        <f t="shared" si="57"/>
        <v/>
      </c>
      <c r="AE96" s="31" t="str">
        <f t="shared" si="58"/>
        <v/>
      </c>
      <c r="AF96" s="31" t="str">
        <f t="shared" si="59"/>
        <v/>
      </c>
      <c r="AG96" s="31">
        <f>Tableau274546[[#This Row],[Surf Men ext]]</f>
        <v>0</v>
      </c>
      <c r="AH96" s="114" t="str">
        <f t="shared" si="60"/>
        <v/>
      </c>
      <c r="AI96" s="114" t="str">
        <f t="shared" si="61"/>
        <v/>
      </c>
      <c r="AJ96" s="114" t="str">
        <f t="shared" si="62"/>
        <v/>
      </c>
      <c r="AK96" s="114" t="str">
        <f t="shared" si="63"/>
        <v/>
      </c>
      <c r="AL96" s="114" t="str">
        <f t="shared" si="64"/>
        <v/>
      </c>
      <c r="AM96" s="35"/>
      <c r="AN96" s="98"/>
      <c r="AO96" s="40" t="str">
        <f t="shared" si="40"/>
        <v/>
      </c>
      <c r="AP96" s="40" t="str">
        <f t="shared" si="41"/>
        <v/>
      </c>
      <c r="AQ96" s="40" t="str">
        <f t="shared" si="42"/>
        <v/>
      </c>
      <c r="AR96" s="40" t="str">
        <f t="shared" si="43"/>
        <v/>
      </c>
      <c r="AS96" s="40" t="str">
        <f t="shared" si="44"/>
        <v/>
      </c>
      <c r="AT96" s="34"/>
      <c r="AU96" s="36"/>
      <c r="AV96" s="32"/>
      <c r="AW96" s="31"/>
    </row>
    <row r="97" spans="1:53" x14ac:dyDescent="0.2">
      <c r="A97" s="37" t="s">
        <v>33</v>
      </c>
      <c r="B97" s="51">
        <v>4</v>
      </c>
      <c r="C97" s="91" t="s">
        <v>103</v>
      </c>
      <c r="D97" s="107" t="s">
        <v>104</v>
      </c>
      <c r="E97" s="56">
        <v>1.31</v>
      </c>
      <c r="F97" s="56">
        <v>1.35</v>
      </c>
      <c r="G97" s="52">
        <f t="shared" si="85"/>
        <v>1.77</v>
      </c>
      <c r="H97" s="42"/>
      <c r="I97" s="43" t="str">
        <f t="shared" si="86"/>
        <v/>
      </c>
      <c r="J97" s="42" t="s">
        <v>35</v>
      </c>
      <c r="K97" s="41">
        <f t="shared" si="87"/>
        <v>1.77</v>
      </c>
      <c r="L97" s="65">
        <f t="shared" ref="L97:L109" si="92">+IF(AU97="X",$K97,"")</f>
        <v>1.77</v>
      </c>
      <c r="M97" s="65" t="str">
        <f t="shared" ref="M97:M109" si="93">+IF(AV97="X",$K97,"")</f>
        <v/>
      </c>
      <c r="N97" s="65" t="str">
        <f t="shared" ref="N97:N109" si="94">+IF(AW97="X",$K97,"")</f>
        <v/>
      </c>
      <c r="O97" s="42"/>
      <c r="P97" s="41" t="str">
        <f t="shared" si="89"/>
        <v/>
      </c>
      <c r="Q97" s="42"/>
      <c r="R97" s="41" t="str">
        <f t="shared" si="90"/>
        <v/>
      </c>
      <c r="S97" s="42"/>
      <c r="T97" s="41" t="str">
        <f t="shared" si="83"/>
        <v/>
      </c>
      <c r="U97" s="43" t="s">
        <v>35</v>
      </c>
      <c r="V97" s="43" t="str">
        <f t="shared" si="49"/>
        <v/>
      </c>
      <c r="W97" s="43">
        <f t="shared" si="50"/>
        <v>1</v>
      </c>
      <c r="X97" s="43" t="str">
        <f t="shared" si="51"/>
        <v/>
      </c>
      <c r="Y97" s="43" t="str">
        <f t="shared" si="52"/>
        <v/>
      </c>
      <c r="Z97" s="43" t="str">
        <f t="shared" si="53"/>
        <v/>
      </c>
      <c r="AA97" s="43">
        <f t="shared" si="91"/>
        <v>5.32</v>
      </c>
      <c r="AB97" s="43" t="str">
        <f t="shared" si="55"/>
        <v/>
      </c>
      <c r="AC97" s="43">
        <f t="shared" si="56"/>
        <v>1</v>
      </c>
      <c r="AD97" s="43" t="str">
        <f t="shared" si="57"/>
        <v/>
      </c>
      <c r="AE97" s="43" t="str">
        <f t="shared" si="58"/>
        <v/>
      </c>
      <c r="AF97" s="43" t="str">
        <f t="shared" si="59"/>
        <v/>
      </c>
      <c r="AG97" s="41">
        <f>Tableau274546[[#This Row],[Surf Men ext]]</f>
        <v>1.77</v>
      </c>
      <c r="AH97" s="43" t="str">
        <f t="shared" si="60"/>
        <v/>
      </c>
      <c r="AI97" s="43">
        <f t="shared" si="61"/>
        <v>1.77</v>
      </c>
      <c r="AJ97" s="43" t="str">
        <f t="shared" si="62"/>
        <v/>
      </c>
      <c r="AK97" s="43" t="str">
        <f t="shared" si="63"/>
        <v/>
      </c>
      <c r="AL97" s="43" t="str">
        <f t="shared" si="64"/>
        <v/>
      </c>
      <c r="AM97" s="53">
        <f t="shared" ref="AM97:AM109" si="95">(2*E97+2*F97)*2</f>
        <v>10.64</v>
      </c>
      <c r="AN97" s="97">
        <v>2026</v>
      </c>
      <c r="AO97" s="40" t="str">
        <f t="shared" si="40"/>
        <v/>
      </c>
      <c r="AP97" s="40">
        <f t="shared" si="41"/>
        <v>10.64</v>
      </c>
      <c r="AQ97" s="40" t="str">
        <f t="shared" si="42"/>
        <v/>
      </c>
      <c r="AR97" s="40" t="str">
        <f t="shared" si="43"/>
        <v/>
      </c>
      <c r="AS97" s="40" t="str">
        <f t="shared" si="44"/>
        <v/>
      </c>
      <c r="AT97" s="54">
        <f t="shared" ref="AT97:AT109" si="96">+G97*2</f>
        <v>3.54</v>
      </c>
      <c r="AU97" s="55" t="s">
        <v>36</v>
      </c>
      <c r="AV97" s="56"/>
      <c r="AW97" s="55"/>
      <c r="AY97" s="49" t="s">
        <v>37</v>
      </c>
      <c r="BA97" s="49"/>
    </row>
    <row r="98" spans="1:53" x14ac:dyDescent="0.2">
      <c r="A98" s="37" t="s">
        <v>33</v>
      </c>
      <c r="B98" s="51">
        <v>4</v>
      </c>
      <c r="C98" s="91" t="s">
        <v>105</v>
      </c>
      <c r="D98" s="107" t="s">
        <v>104</v>
      </c>
      <c r="E98" s="56">
        <v>1.31</v>
      </c>
      <c r="F98" s="56">
        <v>1.35</v>
      </c>
      <c r="G98" s="52">
        <f t="shared" si="85"/>
        <v>1.77</v>
      </c>
      <c r="H98" s="42"/>
      <c r="I98" s="43" t="str">
        <f t="shared" si="86"/>
        <v/>
      </c>
      <c r="J98" s="42" t="s">
        <v>35</v>
      </c>
      <c r="K98" s="41">
        <f t="shared" si="87"/>
        <v>1.77</v>
      </c>
      <c r="L98" s="65">
        <f t="shared" si="92"/>
        <v>1.77</v>
      </c>
      <c r="M98" s="65" t="str">
        <f t="shared" si="93"/>
        <v/>
      </c>
      <c r="N98" s="65" t="str">
        <f t="shared" si="94"/>
        <v/>
      </c>
      <c r="O98" s="42"/>
      <c r="P98" s="41" t="str">
        <f t="shared" si="89"/>
        <v/>
      </c>
      <c r="Q98" s="42"/>
      <c r="R98" s="41" t="str">
        <f t="shared" si="90"/>
        <v/>
      </c>
      <c r="S98" s="42"/>
      <c r="T98" s="41" t="str">
        <f t="shared" si="83"/>
        <v/>
      </c>
      <c r="U98" s="43" t="s">
        <v>35</v>
      </c>
      <c r="V98" s="43" t="str">
        <f t="shared" si="49"/>
        <v/>
      </c>
      <c r="W98" s="43">
        <f t="shared" si="50"/>
        <v>1</v>
      </c>
      <c r="X98" s="43" t="str">
        <f t="shared" si="51"/>
        <v/>
      </c>
      <c r="Y98" s="43" t="str">
        <f t="shared" si="52"/>
        <v/>
      </c>
      <c r="Z98" s="43" t="str">
        <f t="shared" si="53"/>
        <v/>
      </c>
      <c r="AA98" s="43">
        <f t="shared" si="91"/>
        <v>5.32</v>
      </c>
      <c r="AB98" s="43" t="str">
        <f t="shared" si="55"/>
        <v/>
      </c>
      <c r="AC98" s="43">
        <f t="shared" si="56"/>
        <v>1</v>
      </c>
      <c r="AD98" s="43" t="str">
        <f t="shared" si="57"/>
        <v/>
      </c>
      <c r="AE98" s="43" t="str">
        <f t="shared" si="58"/>
        <v/>
      </c>
      <c r="AF98" s="43" t="str">
        <f t="shared" si="59"/>
        <v/>
      </c>
      <c r="AG98" s="41">
        <f>Tableau274546[[#This Row],[Surf Men ext]]</f>
        <v>1.77</v>
      </c>
      <c r="AH98" s="43" t="str">
        <f t="shared" si="60"/>
        <v/>
      </c>
      <c r="AI98" s="43">
        <f t="shared" si="61"/>
        <v>1.77</v>
      </c>
      <c r="AJ98" s="43" t="str">
        <f t="shared" si="62"/>
        <v/>
      </c>
      <c r="AK98" s="43" t="str">
        <f t="shared" si="63"/>
        <v/>
      </c>
      <c r="AL98" s="43" t="str">
        <f t="shared" si="64"/>
        <v/>
      </c>
      <c r="AM98" s="53">
        <f t="shared" si="95"/>
        <v>10.64</v>
      </c>
      <c r="AN98" s="97">
        <v>2026</v>
      </c>
      <c r="AO98" s="40" t="str">
        <f t="shared" si="40"/>
        <v/>
      </c>
      <c r="AP98" s="40">
        <f t="shared" si="41"/>
        <v>10.64</v>
      </c>
      <c r="AQ98" s="40" t="str">
        <f t="shared" si="42"/>
        <v/>
      </c>
      <c r="AR98" s="40" t="str">
        <f t="shared" si="43"/>
        <v/>
      </c>
      <c r="AS98" s="40" t="str">
        <f t="shared" si="44"/>
        <v/>
      </c>
      <c r="AT98" s="54">
        <f t="shared" si="96"/>
        <v>3.54</v>
      </c>
      <c r="AU98" s="55" t="s">
        <v>36</v>
      </c>
      <c r="AV98" s="56"/>
      <c r="AW98" s="55"/>
      <c r="AY98" s="49" t="s">
        <v>37</v>
      </c>
      <c r="BA98" s="49"/>
    </row>
    <row r="99" spans="1:53" x14ac:dyDescent="0.2">
      <c r="A99" s="37" t="s">
        <v>33</v>
      </c>
      <c r="B99" s="51">
        <v>4</v>
      </c>
      <c r="C99" s="91" t="s">
        <v>106</v>
      </c>
      <c r="D99" s="107" t="s">
        <v>104</v>
      </c>
      <c r="E99" s="56">
        <v>1.31</v>
      </c>
      <c r="F99" s="56">
        <v>1.35</v>
      </c>
      <c r="G99" s="52">
        <f t="shared" si="85"/>
        <v>1.77</v>
      </c>
      <c r="H99" s="42"/>
      <c r="I99" s="43" t="str">
        <f t="shared" si="86"/>
        <v/>
      </c>
      <c r="J99" s="42" t="s">
        <v>35</v>
      </c>
      <c r="K99" s="41">
        <f t="shared" si="87"/>
        <v>1.77</v>
      </c>
      <c r="L99" s="65">
        <f t="shared" si="92"/>
        <v>1.77</v>
      </c>
      <c r="M99" s="65" t="str">
        <f t="shared" si="93"/>
        <v/>
      </c>
      <c r="N99" s="65" t="str">
        <f t="shared" si="94"/>
        <v/>
      </c>
      <c r="O99" s="42"/>
      <c r="P99" s="41" t="str">
        <f t="shared" si="89"/>
        <v/>
      </c>
      <c r="Q99" s="42"/>
      <c r="R99" s="41" t="str">
        <f t="shared" si="90"/>
        <v/>
      </c>
      <c r="S99" s="42"/>
      <c r="T99" s="41" t="str">
        <f t="shared" si="83"/>
        <v/>
      </c>
      <c r="U99" s="43" t="s">
        <v>35</v>
      </c>
      <c r="V99" s="43" t="str">
        <f t="shared" ref="V99:V130" si="97">IF($AN99=2025,1,"")</f>
        <v/>
      </c>
      <c r="W99" s="43">
        <f t="shared" ref="W99:W130" si="98">IF($AN99=2026,1,"")</f>
        <v>1</v>
      </c>
      <c r="X99" s="43" t="str">
        <f t="shared" ref="X99:X130" si="99">IF($AN99=2027,1,"")</f>
        <v/>
      </c>
      <c r="Y99" s="43" t="str">
        <f t="shared" ref="Y99:Y130" si="100">IF($AN99=2028,1,"")</f>
        <v/>
      </c>
      <c r="Z99" s="43" t="str">
        <f t="shared" ref="Z99:Z130" si="101">IF($AN99=2029,1,"")</f>
        <v/>
      </c>
      <c r="AA99" s="43">
        <f t="shared" si="91"/>
        <v>5.32</v>
      </c>
      <c r="AB99" s="43" t="str">
        <f t="shared" ref="AB99:AB130" si="102">IF($AN99=2025,1,"")</f>
        <v/>
      </c>
      <c r="AC99" s="43">
        <f t="shared" ref="AC99:AC130" si="103">IF($AN99=2026,1,"")</f>
        <v>1</v>
      </c>
      <c r="AD99" s="43" t="str">
        <f t="shared" ref="AD99:AD130" si="104">IF($AN99=2027,1,"")</f>
        <v/>
      </c>
      <c r="AE99" s="43" t="str">
        <f t="shared" ref="AE99:AE130" si="105">IF($AN99=2028,1,"")</f>
        <v/>
      </c>
      <c r="AF99" s="43" t="str">
        <f t="shared" ref="AF99:AF130" si="106">IF($AN99=2029,1,"")</f>
        <v/>
      </c>
      <c r="AG99" s="41">
        <f>Tableau274546[[#This Row],[Surf Men ext]]</f>
        <v>1.77</v>
      </c>
      <c r="AH99" s="43" t="str">
        <f t="shared" ref="AH99:AH130" si="107">IF($AN99=2025,$AG99,"")</f>
        <v/>
      </c>
      <c r="AI99" s="43">
        <f t="shared" ref="AI99:AI130" si="108">IF($AN99=2026,$AG99,"")</f>
        <v>1.77</v>
      </c>
      <c r="AJ99" s="43" t="str">
        <f t="shared" ref="AJ99:AJ130" si="109">IF($AN99=2027,$AG99,"")</f>
        <v/>
      </c>
      <c r="AK99" s="43" t="str">
        <f t="shared" ref="AK99:AK130" si="110">IF($AN99=2028,$AG99,"")</f>
        <v/>
      </c>
      <c r="AL99" s="43" t="str">
        <f t="shared" ref="AL99:AL130" si="111">IF($AN99=2029,$AG99,"")</f>
        <v/>
      </c>
      <c r="AM99" s="53">
        <f t="shared" si="95"/>
        <v>10.64</v>
      </c>
      <c r="AN99" s="97">
        <v>2026</v>
      </c>
      <c r="AO99" s="40" t="str">
        <f t="shared" si="40"/>
        <v/>
      </c>
      <c r="AP99" s="40">
        <f t="shared" si="41"/>
        <v>10.64</v>
      </c>
      <c r="AQ99" s="40" t="str">
        <f t="shared" si="42"/>
        <v/>
      </c>
      <c r="AR99" s="40" t="str">
        <f t="shared" si="43"/>
        <v/>
      </c>
      <c r="AS99" s="40" t="str">
        <f t="shared" si="44"/>
        <v/>
      </c>
      <c r="AT99" s="54">
        <f t="shared" si="96"/>
        <v>3.54</v>
      </c>
      <c r="AU99" s="55" t="s">
        <v>36</v>
      </c>
      <c r="AV99" s="56"/>
      <c r="AW99" s="55"/>
      <c r="AY99" s="49" t="s">
        <v>37</v>
      </c>
      <c r="BA99" s="49"/>
    </row>
    <row r="100" spans="1:53" x14ac:dyDescent="0.2">
      <c r="A100" s="37" t="s">
        <v>33</v>
      </c>
      <c r="B100" s="51">
        <v>4</v>
      </c>
      <c r="C100" s="91" t="s">
        <v>107</v>
      </c>
      <c r="D100" s="107" t="s">
        <v>104</v>
      </c>
      <c r="E100" s="56">
        <v>1.31</v>
      </c>
      <c r="F100" s="56">
        <v>1.35</v>
      </c>
      <c r="G100" s="52">
        <f t="shared" si="85"/>
        <v>1.77</v>
      </c>
      <c r="H100" s="42"/>
      <c r="I100" s="43" t="str">
        <f t="shared" si="86"/>
        <v/>
      </c>
      <c r="J100" s="42" t="s">
        <v>35</v>
      </c>
      <c r="K100" s="41">
        <f t="shared" si="87"/>
        <v>1.77</v>
      </c>
      <c r="L100" s="65">
        <f t="shared" si="92"/>
        <v>1.77</v>
      </c>
      <c r="M100" s="65" t="str">
        <f t="shared" si="93"/>
        <v/>
      </c>
      <c r="N100" s="65" t="str">
        <f t="shared" si="94"/>
        <v/>
      </c>
      <c r="O100" s="42"/>
      <c r="P100" s="41" t="str">
        <f t="shared" si="89"/>
        <v/>
      </c>
      <c r="Q100" s="42"/>
      <c r="R100" s="41" t="str">
        <f t="shared" si="90"/>
        <v/>
      </c>
      <c r="S100" s="42"/>
      <c r="T100" s="41" t="str">
        <f t="shared" si="83"/>
        <v/>
      </c>
      <c r="U100" s="43" t="s">
        <v>35</v>
      </c>
      <c r="V100" s="43" t="str">
        <f t="shared" si="97"/>
        <v/>
      </c>
      <c r="W100" s="43">
        <f t="shared" si="98"/>
        <v>1</v>
      </c>
      <c r="X100" s="43" t="str">
        <f t="shared" si="99"/>
        <v/>
      </c>
      <c r="Y100" s="43" t="str">
        <f t="shared" si="100"/>
        <v/>
      </c>
      <c r="Z100" s="43" t="str">
        <f t="shared" si="101"/>
        <v/>
      </c>
      <c r="AA100" s="43">
        <f t="shared" si="91"/>
        <v>5.32</v>
      </c>
      <c r="AB100" s="43" t="str">
        <f t="shared" si="102"/>
        <v/>
      </c>
      <c r="AC100" s="43">
        <f t="shared" si="103"/>
        <v>1</v>
      </c>
      <c r="AD100" s="43" t="str">
        <f t="shared" si="104"/>
        <v/>
      </c>
      <c r="AE100" s="43" t="str">
        <f t="shared" si="105"/>
        <v/>
      </c>
      <c r="AF100" s="43" t="str">
        <f t="shared" si="106"/>
        <v/>
      </c>
      <c r="AG100" s="41">
        <f>Tableau274546[[#This Row],[Surf Men ext]]</f>
        <v>1.77</v>
      </c>
      <c r="AH100" s="43" t="str">
        <f t="shared" si="107"/>
        <v/>
      </c>
      <c r="AI100" s="43">
        <f t="shared" si="108"/>
        <v>1.77</v>
      </c>
      <c r="AJ100" s="43" t="str">
        <f t="shared" si="109"/>
        <v/>
      </c>
      <c r="AK100" s="43" t="str">
        <f t="shared" si="110"/>
        <v/>
      </c>
      <c r="AL100" s="43" t="str">
        <f t="shared" si="111"/>
        <v/>
      </c>
      <c r="AM100" s="53">
        <f t="shared" si="95"/>
        <v>10.64</v>
      </c>
      <c r="AN100" s="97">
        <v>2026</v>
      </c>
      <c r="AO100" s="40" t="str">
        <f t="shared" si="40"/>
        <v/>
      </c>
      <c r="AP100" s="40">
        <f t="shared" si="41"/>
        <v>10.64</v>
      </c>
      <c r="AQ100" s="40" t="str">
        <f t="shared" si="42"/>
        <v/>
      </c>
      <c r="AR100" s="40" t="str">
        <f t="shared" si="43"/>
        <v/>
      </c>
      <c r="AS100" s="40" t="str">
        <f t="shared" si="44"/>
        <v/>
      </c>
      <c r="AT100" s="54">
        <f t="shared" si="96"/>
        <v>3.54</v>
      </c>
      <c r="AU100" s="55" t="s">
        <v>36</v>
      </c>
      <c r="AV100" s="56"/>
      <c r="AW100" s="55"/>
      <c r="AY100" s="49" t="s">
        <v>37</v>
      </c>
      <c r="BA100" s="49"/>
    </row>
    <row r="101" spans="1:53" x14ac:dyDescent="0.2">
      <c r="A101" s="37" t="s">
        <v>33</v>
      </c>
      <c r="B101" s="51">
        <v>4</v>
      </c>
      <c r="C101" s="91" t="s">
        <v>108</v>
      </c>
      <c r="D101" s="107" t="s">
        <v>104</v>
      </c>
      <c r="E101" s="56">
        <v>1.31</v>
      </c>
      <c r="F101" s="56">
        <v>1.35</v>
      </c>
      <c r="G101" s="52">
        <f t="shared" si="85"/>
        <v>1.77</v>
      </c>
      <c r="H101" s="42"/>
      <c r="I101" s="43" t="str">
        <f t="shared" si="86"/>
        <v/>
      </c>
      <c r="J101" s="42" t="s">
        <v>35</v>
      </c>
      <c r="K101" s="41">
        <f t="shared" si="87"/>
        <v>1.77</v>
      </c>
      <c r="L101" s="65">
        <f t="shared" si="92"/>
        <v>1.77</v>
      </c>
      <c r="M101" s="65" t="str">
        <f t="shared" si="93"/>
        <v/>
      </c>
      <c r="N101" s="65" t="str">
        <f t="shared" si="94"/>
        <v/>
      </c>
      <c r="O101" s="42"/>
      <c r="P101" s="41" t="str">
        <f t="shared" si="89"/>
        <v/>
      </c>
      <c r="Q101" s="42"/>
      <c r="R101" s="41" t="str">
        <f t="shared" si="90"/>
        <v/>
      </c>
      <c r="S101" s="42"/>
      <c r="T101" s="41" t="str">
        <f t="shared" si="83"/>
        <v/>
      </c>
      <c r="U101" s="43" t="s">
        <v>35</v>
      </c>
      <c r="V101" s="43" t="str">
        <f t="shared" si="97"/>
        <v/>
      </c>
      <c r="W101" s="43">
        <f t="shared" si="98"/>
        <v>1</v>
      </c>
      <c r="X101" s="43" t="str">
        <f t="shared" si="99"/>
        <v/>
      </c>
      <c r="Y101" s="43" t="str">
        <f t="shared" si="100"/>
        <v/>
      </c>
      <c r="Z101" s="43" t="str">
        <f t="shared" si="101"/>
        <v/>
      </c>
      <c r="AA101" s="43">
        <f t="shared" si="91"/>
        <v>5.32</v>
      </c>
      <c r="AB101" s="43" t="str">
        <f t="shared" si="102"/>
        <v/>
      </c>
      <c r="AC101" s="43">
        <f t="shared" si="103"/>
        <v>1</v>
      </c>
      <c r="AD101" s="43" t="str">
        <f t="shared" si="104"/>
        <v/>
      </c>
      <c r="AE101" s="43" t="str">
        <f t="shared" si="105"/>
        <v/>
      </c>
      <c r="AF101" s="43" t="str">
        <f t="shared" si="106"/>
        <v/>
      </c>
      <c r="AG101" s="41">
        <f>Tableau274546[[#This Row],[Surf Men ext]]</f>
        <v>1.77</v>
      </c>
      <c r="AH101" s="43" t="str">
        <f t="shared" si="107"/>
        <v/>
      </c>
      <c r="AI101" s="43">
        <f t="shared" si="108"/>
        <v>1.77</v>
      </c>
      <c r="AJ101" s="43" t="str">
        <f t="shared" si="109"/>
        <v/>
      </c>
      <c r="AK101" s="43" t="str">
        <f t="shared" si="110"/>
        <v/>
      </c>
      <c r="AL101" s="43" t="str">
        <f t="shared" si="111"/>
        <v/>
      </c>
      <c r="AM101" s="53">
        <f t="shared" si="95"/>
        <v>10.64</v>
      </c>
      <c r="AN101" s="97">
        <v>2026</v>
      </c>
      <c r="AO101" s="40" t="str">
        <f t="shared" si="40"/>
        <v/>
      </c>
      <c r="AP101" s="40">
        <f t="shared" si="41"/>
        <v>10.64</v>
      </c>
      <c r="AQ101" s="40" t="str">
        <f t="shared" si="42"/>
        <v/>
      </c>
      <c r="AR101" s="40" t="str">
        <f t="shared" si="43"/>
        <v/>
      </c>
      <c r="AS101" s="40" t="str">
        <f t="shared" si="44"/>
        <v/>
      </c>
      <c r="AT101" s="54">
        <f t="shared" si="96"/>
        <v>3.54</v>
      </c>
      <c r="AU101" s="55" t="s">
        <v>36</v>
      </c>
      <c r="AV101" s="56"/>
      <c r="AW101" s="55"/>
      <c r="AY101" s="49" t="s">
        <v>37</v>
      </c>
      <c r="BA101" s="49"/>
    </row>
    <row r="102" spans="1:53" x14ac:dyDescent="0.2">
      <c r="A102" s="37" t="s">
        <v>33</v>
      </c>
      <c r="B102" s="51">
        <v>4</v>
      </c>
      <c r="C102" s="91" t="s">
        <v>109</v>
      </c>
      <c r="D102" s="107" t="s">
        <v>104</v>
      </c>
      <c r="E102" s="56">
        <v>1.31</v>
      </c>
      <c r="F102" s="56">
        <v>1.35</v>
      </c>
      <c r="G102" s="52">
        <f t="shared" si="85"/>
        <v>1.77</v>
      </c>
      <c r="H102" s="42"/>
      <c r="I102" s="43" t="str">
        <f t="shared" si="86"/>
        <v/>
      </c>
      <c r="J102" s="42" t="s">
        <v>35</v>
      </c>
      <c r="K102" s="41">
        <f t="shared" si="87"/>
        <v>1.77</v>
      </c>
      <c r="L102" s="65">
        <f t="shared" si="92"/>
        <v>1.77</v>
      </c>
      <c r="M102" s="65" t="str">
        <f t="shared" si="93"/>
        <v/>
      </c>
      <c r="N102" s="65" t="str">
        <f t="shared" si="94"/>
        <v/>
      </c>
      <c r="O102" s="42"/>
      <c r="P102" s="41" t="str">
        <f t="shared" si="89"/>
        <v/>
      </c>
      <c r="Q102" s="42"/>
      <c r="R102" s="41" t="str">
        <f t="shared" si="90"/>
        <v/>
      </c>
      <c r="S102" s="42"/>
      <c r="T102" s="41" t="str">
        <f t="shared" si="83"/>
        <v/>
      </c>
      <c r="U102" s="43" t="s">
        <v>35</v>
      </c>
      <c r="V102" s="43" t="str">
        <f t="shared" si="97"/>
        <v/>
      </c>
      <c r="W102" s="43">
        <f t="shared" si="98"/>
        <v>1</v>
      </c>
      <c r="X102" s="43" t="str">
        <f t="shared" si="99"/>
        <v/>
      </c>
      <c r="Y102" s="43" t="str">
        <f t="shared" si="100"/>
        <v/>
      </c>
      <c r="Z102" s="43" t="str">
        <f t="shared" si="101"/>
        <v/>
      </c>
      <c r="AA102" s="43">
        <f t="shared" si="91"/>
        <v>5.32</v>
      </c>
      <c r="AB102" s="43" t="str">
        <f t="shared" si="102"/>
        <v/>
      </c>
      <c r="AC102" s="43">
        <f t="shared" si="103"/>
        <v>1</v>
      </c>
      <c r="AD102" s="43" t="str">
        <f t="shared" si="104"/>
        <v/>
      </c>
      <c r="AE102" s="43" t="str">
        <f t="shared" si="105"/>
        <v/>
      </c>
      <c r="AF102" s="43" t="str">
        <f t="shared" si="106"/>
        <v/>
      </c>
      <c r="AG102" s="41">
        <f>Tableau274546[[#This Row],[Surf Men ext]]</f>
        <v>1.77</v>
      </c>
      <c r="AH102" s="43" t="str">
        <f t="shared" si="107"/>
        <v/>
      </c>
      <c r="AI102" s="43">
        <f t="shared" si="108"/>
        <v>1.77</v>
      </c>
      <c r="AJ102" s="43" t="str">
        <f t="shared" si="109"/>
        <v/>
      </c>
      <c r="AK102" s="43" t="str">
        <f t="shared" si="110"/>
        <v/>
      </c>
      <c r="AL102" s="43" t="str">
        <f t="shared" si="111"/>
        <v/>
      </c>
      <c r="AM102" s="53">
        <f t="shared" si="95"/>
        <v>10.64</v>
      </c>
      <c r="AN102" s="97">
        <v>2026</v>
      </c>
      <c r="AO102" s="40" t="str">
        <f t="shared" ref="AO102:AO164" si="112">IF($AN102=2025,$AM102,"")</f>
        <v/>
      </c>
      <c r="AP102" s="40">
        <f t="shared" ref="AP102:AP164" si="113">IF($AN102=2026,$AM102,"")</f>
        <v>10.64</v>
      </c>
      <c r="AQ102" s="40" t="str">
        <f t="shared" ref="AQ102:AQ164" si="114">IF($AN102=2027,$AM102,"")</f>
        <v/>
      </c>
      <c r="AR102" s="40" t="str">
        <f t="shared" ref="AR102:AR164" si="115">IF($AN102=2028,$AM102,"")</f>
        <v/>
      </c>
      <c r="AS102" s="40" t="str">
        <f t="shared" ref="AS102:AS164" si="116">IF($AN102=2029,$AM102,"")</f>
        <v/>
      </c>
      <c r="AT102" s="54">
        <f t="shared" si="96"/>
        <v>3.54</v>
      </c>
      <c r="AU102" s="55" t="s">
        <v>36</v>
      </c>
      <c r="AV102" s="56"/>
      <c r="AW102" s="55"/>
      <c r="AY102" s="49" t="s">
        <v>37</v>
      </c>
      <c r="BA102" s="49"/>
    </row>
    <row r="103" spans="1:53" x14ac:dyDescent="0.2">
      <c r="A103" s="37" t="s">
        <v>33</v>
      </c>
      <c r="B103" s="51">
        <v>4</v>
      </c>
      <c r="C103" s="91" t="s">
        <v>110</v>
      </c>
      <c r="D103" s="107" t="s">
        <v>104</v>
      </c>
      <c r="E103" s="56">
        <v>1.31</v>
      </c>
      <c r="F103" s="56">
        <v>1.35</v>
      </c>
      <c r="G103" s="52">
        <f t="shared" si="85"/>
        <v>1.77</v>
      </c>
      <c r="H103" s="42"/>
      <c r="I103" s="43" t="str">
        <f t="shared" si="86"/>
        <v/>
      </c>
      <c r="J103" s="42" t="s">
        <v>35</v>
      </c>
      <c r="K103" s="41">
        <f t="shared" si="87"/>
        <v>1.77</v>
      </c>
      <c r="L103" s="65">
        <f t="shared" si="92"/>
        <v>1.77</v>
      </c>
      <c r="M103" s="65" t="str">
        <f t="shared" si="93"/>
        <v/>
      </c>
      <c r="N103" s="65" t="str">
        <f t="shared" si="94"/>
        <v/>
      </c>
      <c r="O103" s="42"/>
      <c r="P103" s="41" t="str">
        <f t="shared" si="89"/>
        <v/>
      </c>
      <c r="Q103" s="42"/>
      <c r="R103" s="41" t="str">
        <f t="shared" si="90"/>
        <v/>
      </c>
      <c r="S103" s="42"/>
      <c r="T103" s="41" t="str">
        <f t="shared" si="83"/>
        <v/>
      </c>
      <c r="U103" s="43" t="s">
        <v>35</v>
      </c>
      <c r="V103" s="43" t="str">
        <f t="shared" si="97"/>
        <v/>
      </c>
      <c r="W103" s="43">
        <f t="shared" si="98"/>
        <v>1</v>
      </c>
      <c r="X103" s="43" t="str">
        <f t="shared" si="99"/>
        <v/>
      </c>
      <c r="Y103" s="43" t="str">
        <f t="shared" si="100"/>
        <v/>
      </c>
      <c r="Z103" s="43" t="str">
        <f t="shared" si="101"/>
        <v/>
      </c>
      <c r="AA103" s="43">
        <f t="shared" si="91"/>
        <v>5.32</v>
      </c>
      <c r="AB103" s="43" t="str">
        <f t="shared" si="102"/>
        <v/>
      </c>
      <c r="AC103" s="43">
        <f t="shared" si="103"/>
        <v>1</v>
      </c>
      <c r="AD103" s="43" t="str">
        <f t="shared" si="104"/>
        <v/>
      </c>
      <c r="AE103" s="43" t="str">
        <f t="shared" si="105"/>
        <v/>
      </c>
      <c r="AF103" s="43" t="str">
        <f t="shared" si="106"/>
        <v/>
      </c>
      <c r="AG103" s="41">
        <f>Tableau274546[[#This Row],[Surf Men ext]]</f>
        <v>1.77</v>
      </c>
      <c r="AH103" s="43" t="str">
        <f t="shared" si="107"/>
        <v/>
      </c>
      <c r="AI103" s="43">
        <f t="shared" si="108"/>
        <v>1.77</v>
      </c>
      <c r="AJ103" s="43" t="str">
        <f t="shared" si="109"/>
        <v/>
      </c>
      <c r="AK103" s="43" t="str">
        <f t="shared" si="110"/>
        <v/>
      </c>
      <c r="AL103" s="43" t="str">
        <f t="shared" si="111"/>
        <v/>
      </c>
      <c r="AM103" s="53">
        <f t="shared" si="95"/>
        <v>10.64</v>
      </c>
      <c r="AN103" s="97">
        <v>2026</v>
      </c>
      <c r="AO103" s="40" t="str">
        <f t="shared" si="112"/>
        <v/>
      </c>
      <c r="AP103" s="40">
        <f t="shared" si="113"/>
        <v>10.64</v>
      </c>
      <c r="AQ103" s="40" t="str">
        <f t="shared" si="114"/>
        <v/>
      </c>
      <c r="AR103" s="40" t="str">
        <f t="shared" si="115"/>
        <v/>
      </c>
      <c r="AS103" s="40" t="str">
        <f t="shared" si="116"/>
        <v/>
      </c>
      <c r="AT103" s="54">
        <f t="shared" si="96"/>
        <v>3.54</v>
      </c>
      <c r="AU103" s="55" t="s">
        <v>36</v>
      </c>
      <c r="AV103" s="56"/>
      <c r="AW103" s="55"/>
      <c r="AY103" s="49" t="s">
        <v>37</v>
      </c>
      <c r="BA103" s="49"/>
    </row>
    <row r="104" spans="1:53" x14ac:dyDescent="0.2">
      <c r="A104" s="37" t="s">
        <v>33</v>
      </c>
      <c r="B104" s="51">
        <v>4</v>
      </c>
      <c r="C104" s="91" t="s">
        <v>111</v>
      </c>
      <c r="D104" s="107" t="s">
        <v>104</v>
      </c>
      <c r="E104" s="56">
        <v>1.31</v>
      </c>
      <c r="F104" s="56">
        <v>1.35</v>
      </c>
      <c r="G104" s="52">
        <f t="shared" si="85"/>
        <v>1.77</v>
      </c>
      <c r="H104" s="42"/>
      <c r="I104" s="43" t="str">
        <f t="shared" si="86"/>
        <v/>
      </c>
      <c r="J104" s="42" t="s">
        <v>35</v>
      </c>
      <c r="K104" s="41">
        <f t="shared" si="87"/>
        <v>1.77</v>
      </c>
      <c r="L104" s="65">
        <f t="shared" si="92"/>
        <v>1.77</v>
      </c>
      <c r="M104" s="65" t="str">
        <f t="shared" si="93"/>
        <v/>
      </c>
      <c r="N104" s="65" t="str">
        <f t="shared" si="94"/>
        <v/>
      </c>
      <c r="O104" s="42"/>
      <c r="P104" s="41" t="str">
        <f t="shared" si="89"/>
        <v/>
      </c>
      <c r="Q104" s="42"/>
      <c r="R104" s="41" t="str">
        <f t="shared" si="90"/>
        <v/>
      </c>
      <c r="S104" s="42"/>
      <c r="T104" s="41" t="str">
        <f t="shared" si="83"/>
        <v/>
      </c>
      <c r="U104" s="43" t="s">
        <v>35</v>
      </c>
      <c r="V104" s="43" t="str">
        <f t="shared" si="97"/>
        <v/>
      </c>
      <c r="W104" s="43">
        <f t="shared" si="98"/>
        <v>1</v>
      </c>
      <c r="X104" s="43" t="str">
        <f t="shared" si="99"/>
        <v/>
      </c>
      <c r="Y104" s="43" t="str">
        <f t="shared" si="100"/>
        <v/>
      </c>
      <c r="Z104" s="43" t="str">
        <f t="shared" si="101"/>
        <v/>
      </c>
      <c r="AA104" s="43">
        <f t="shared" si="91"/>
        <v>5.32</v>
      </c>
      <c r="AB104" s="43" t="str">
        <f t="shared" si="102"/>
        <v/>
      </c>
      <c r="AC104" s="43">
        <f t="shared" si="103"/>
        <v>1</v>
      </c>
      <c r="AD104" s="43" t="str">
        <f t="shared" si="104"/>
        <v/>
      </c>
      <c r="AE104" s="43" t="str">
        <f t="shared" si="105"/>
        <v/>
      </c>
      <c r="AF104" s="43" t="str">
        <f t="shared" si="106"/>
        <v/>
      </c>
      <c r="AG104" s="41">
        <f>Tableau274546[[#This Row],[Surf Men ext]]</f>
        <v>1.77</v>
      </c>
      <c r="AH104" s="43" t="str">
        <f t="shared" si="107"/>
        <v/>
      </c>
      <c r="AI104" s="43">
        <f t="shared" si="108"/>
        <v>1.77</v>
      </c>
      <c r="AJ104" s="43" t="str">
        <f t="shared" si="109"/>
        <v/>
      </c>
      <c r="AK104" s="43" t="str">
        <f t="shared" si="110"/>
        <v/>
      </c>
      <c r="AL104" s="43" t="str">
        <f t="shared" si="111"/>
        <v/>
      </c>
      <c r="AM104" s="53">
        <f t="shared" si="95"/>
        <v>10.64</v>
      </c>
      <c r="AN104" s="97">
        <v>2026</v>
      </c>
      <c r="AO104" s="40" t="str">
        <f t="shared" si="112"/>
        <v/>
      </c>
      <c r="AP104" s="40">
        <f t="shared" si="113"/>
        <v>10.64</v>
      </c>
      <c r="AQ104" s="40" t="str">
        <f t="shared" si="114"/>
        <v/>
      </c>
      <c r="AR104" s="40" t="str">
        <f t="shared" si="115"/>
        <v/>
      </c>
      <c r="AS104" s="40" t="str">
        <f t="shared" si="116"/>
        <v/>
      </c>
      <c r="AT104" s="54">
        <f t="shared" si="96"/>
        <v>3.54</v>
      </c>
      <c r="AU104" s="55" t="s">
        <v>36</v>
      </c>
      <c r="AV104" s="56"/>
      <c r="AW104" s="55"/>
      <c r="AY104" s="49" t="s">
        <v>37</v>
      </c>
      <c r="BA104" s="49"/>
    </row>
    <row r="105" spans="1:53" x14ac:dyDescent="0.2">
      <c r="A105" s="37" t="s">
        <v>33</v>
      </c>
      <c r="B105" s="51">
        <v>4</v>
      </c>
      <c r="C105" s="91" t="s">
        <v>112</v>
      </c>
      <c r="D105" s="107" t="s">
        <v>104</v>
      </c>
      <c r="E105" s="56">
        <v>1.31</v>
      </c>
      <c r="F105" s="56">
        <v>1.35</v>
      </c>
      <c r="G105" s="52">
        <f t="shared" si="85"/>
        <v>1.77</v>
      </c>
      <c r="H105" s="42"/>
      <c r="I105" s="43" t="str">
        <f t="shared" si="86"/>
        <v/>
      </c>
      <c r="J105" s="42" t="s">
        <v>35</v>
      </c>
      <c r="K105" s="41">
        <f t="shared" si="87"/>
        <v>1.77</v>
      </c>
      <c r="L105" s="65">
        <f t="shared" si="92"/>
        <v>1.77</v>
      </c>
      <c r="M105" s="65" t="str">
        <f t="shared" si="93"/>
        <v/>
      </c>
      <c r="N105" s="65" t="str">
        <f t="shared" si="94"/>
        <v/>
      </c>
      <c r="O105" s="42"/>
      <c r="P105" s="41" t="str">
        <f t="shared" si="89"/>
        <v/>
      </c>
      <c r="Q105" s="42"/>
      <c r="R105" s="41" t="str">
        <f t="shared" si="90"/>
        <v/>
      </c>
      <c r="S105" s="42"/>
      <c r="T105" s="41" t="str">
        <f t="shared" si="83"/>
        <v/>
      </c>
      <c r="U105" s="43" t="s">
        <v>35</v>
      </c>
      <c r="V105" s="43" t="str">
        <f t="shared" si="97"/>
        <v/>
      </c>
      <c r="W105" s="43">
        <f t="shared" si="98"/>
        <v>1</v>
      </c>
      <c r="X105" s="43" t="str">
        <f t="shared" si="99"/>
        <v/>
      </c>
      <c r="Y105" s="43" t="str">
        <f t="shared" si="100"/>
        <v/>
      </c>
      <c r="Z105" s="43" t="str">
        <f t="shared" si="101"/>
        <v/>
      </c>
      <c r="AA105" s="43">
        <f t="shared" si="91"/>
        <v>5.32</v>
      </c>
      <c r="AB105" s="43" t="str">
        <f t="shared" si="102"/>
        <v/>
      </c>
      <c r="AC105" s="43">
        <f t="shared" si="103"/>
        <v>1</v>
      </c>
      <c r="AD105" s="43" t="str">
        <f t="shared" si="104"/>
        <v/>
      </c>
      <c r="AE105" s="43" t="str">
        <f t="shared" si="105"/>
        <v/>
      </c>
      <c r="AF105" s="43" t="str">
        <f t="shared" si="106"/>
        <v/>
      </c>
      <c r="AG105" s="41">
        <f>Tableau274546[[#This Row],[Surf Men ext]]</f>
        <v>1.77</v>
      </c>
      <c r="AH105" s="43" t="str">
        <f t="shared" si="107"/>
        <v/>
      </c>
      <c r="AI105" s="43">
        <f t="shared" si="108"/>
        <v>1.77</v>
      </c>
      <c r="AJ105" s="43" t="str">
        <f t="shared" si="109"/>
        <v/>
      </c>
      <c r="AK105" s="43" t="str">
        <f t="shared" si="110"/>
        <v/>
      </c>
      <c r="AL105" s="43" t="str">
        <f t="shared" si="111"/>
        <v/>
      </c>
      <c r="AM105" s="53">
        <f t="shared" si="95"/>
        <v>10.64</v>
      </c>
      <c r="AN105" s="97">
        <v>2026</v>
      </c>
      <c r="AO105" s="40" t="str">
        <f t="shared" si="112"/>
        <v/>
      </c>
      <c r="AP105" s="40">
        <f t="shared" si="113"/>
        <v>10.64</v>
      </c>
      <c r="AQ105" s="40" t="str">
        <f t="shared" si="114"/>
        <v/>
      </c>
      <c r="AR105" s="40" t="str">
        <f t="shared" si="115"/>
        <v/>
      </c>
      <c r="AS105" s="40" t="str">
        <f t="shared" si="116"/>
        <v/>
      </c>
      <c r="AT105" s="54">
        <f t="shared" si="96"/>
        <v>3.54</v>
      </c>
      <c r="AU105" s="55" t="s">
        <v>36</v>
      </c>
      <c r="AV105" s="56"/>
      <c r="AW105" s="55"/>
      <c r="AY105" s="49" t="s">
        <v>37</v>
      </c>
      <c r="BA105" s="49"/>
    </row>
    <row r="106" spans="1:53" x14ac:dyDescent="0.2">
      <c r="A106" s="37" t="s">
        <v>33</v>
      </c>
      <c r="B106" s="51">
        <v>4</v>
      </c>
      <c r="C106" s="91" t="s">
        <v>113</v>
      </c>
      <c r="D106" s="107" t="s">
        <v>104</v>
      </c>
      <c r="E106" s="56">
        <v>1.31</v>
      </c>
      <c r="F106" s="56">
        <v>1.35</v>
      </c>
      <c r="G106" s="52">
        <f t="shared" si="85"/>
        <v>1.77</v>
      </c>
      <c r="H106" s="42"/>
      <c r="I106" s="43" t="str">
        <f t="shared" si="86"/>
        <v/>
      </c>
      <c r="J106" s="42" t="s">
        <v>35</v>
      </c>
      <c r="K106" s="41">
        <f t="shared" si="87"/>
        <v>1.77</v>
      </c>
      <c r="L106" s="65">
        <f t="shared" si="92"/>
        <v>1.77</v>
      </c>
      <c r="M106" s="65" t="str">
        <f t="shared" si="93"/>
        <v/>
      </c>
      <c r="N106" s="65" t="str">
        <f t="shared" si="94"/>
        <v/>
      </c>
      <c r="O106" s="42"/>
      <c r="P106" s="41" t="str">
        <f t="shared" si="89"/>
        <v/>
      </c>
      <c r="Q106" s="42"/>
      <c r="R106" s="41" t="str">
        <f t="shared" si="90"/>
        <v/>
      </c>
      <c r="S106" s="42"/>
      <c r="T106" s="41" t="str">
        <f t="shared" si="83"/>
        <v/>
      </c>
      <c r="U106" s="43" t="s">
        <v>35</v>
      </c>
      <c r="V106" s="43" t="str">
        <f t="shared" si="97"/>
        <v/>
      </c>
      <c r="W106" s="43">
        <f t="shared" si="98"/>
        <v>1</v>
      </c>
      <c r="X106" s="43" t="str">
        <f t="shared" si="99"/>
        <v/>
      </c>
      <c r="Y106" s="43" t="str">
        <f t="shared" si="100"/>
        <v/>
      </c>
      <c r="Z106" s="43" t="str">
        <f t="shared" si="101"/>
        <v/>
      </c>
      <c r="AA106" s="43">
        <f t="shared" si="91"/>
        <v>5.32</v>
      </c>
      <c r="AB106" s="43" t="str">
        <f t="shared" si="102"/>
        <v/>
      </c>
      <c r="AC106" s="43">
        <f t="shared" si="103"/>
        <v>1</v>
      </c>
      <c r="AD106" s="43" t="str">
        <f t="shared" si="104"/>
        <v/>
      </c>
      <c r="AE106" s="43" t="str">
        <f t="shared" si="105"/>
        <v/>
      </c>
      <c r="AF106" s="43" t="str">
        <f t="shared" si="106"/>
        <v/>
      </c>
      <c r="AG106" s="41">
        <f>Tableau274546[[#This Row],[Surf Men ext]]</f>
        <v>1.77</v>
      </c>
      <c r="AH106" s="43" t="str">
        <f t="shared" si="107"/>
        <v/>
      </c>
      <c r="AI106" s="43">
        <f t="shared" si="108"/>
        <v>1.77</v>
      </c>
      <c r="AJ106" s="43" t="str">
        <f t="shared" si="109"/>
        <v/>
      </c>
      <c r="AK106" s="43" t="str">
        <f t="shared" si="110"/>
        <v/>
      </c>
      <c r="AL106" s="43" t="str">
        <f t="shared" si="111"/>
        <v/>
      </c>
      <c r="AM106" s="53">
        <f t="shared" si="95"/>
        <v>10.64</v>
      </c>
      <c r="AN106" s="97">
        <v>2026</v>
      </c>
      <c r="AO106" s="40" t="str">
        <f t="shared" si="112"/>
        <v/>
      </c>
      <c r="AP106" s="40">
        <f t="shared" si="113"/>
        <v>10.64</v>
      </c>
      <c r="AQ106" s="40" t="str">
        <f t="shared" si="114"/>
        <v/>
      </c>
      <c r="AR106" s="40" t="str">
        <f t="shared" si="115"/>
        <v/>
      </c>
      <c r="AS106" s="40" t="str">
        <f t="shared" si="116"/>
        <v/>
      </c>
      <c r="AT106" s="54">
        <f t="shared" si="96"/>
        <v>3.54</v>
      </c>
      <c r="AU106" s="55" t="s">
        <v>36</v>
      </c>
      <c r="AV106" s="56"/>
      <c r="AW106" s="55"/>
      <c r="AY106" s="49" t="s">
        <v>37</v>
      </c>
      <c r="BA106" s="49"/>
    </row>
    <row r="107" spans="1:53" x14ac:dyDescent="0.2">
      <c r="A107" s="37" t="s">
        <v>33</v>
      </c>
      <c r="B107" s="51">
        <v>4</v>
      </c>
      <c r="C107" s="92" t="s">
        <v>114</v>
      </c>
      <c r="D107" s="107" t="s">
        <v>104</v>
      </c>
      <c r="E107" s="56">
        <v>1.31</v>
      </c>
      <c r="F107" s="56">
        <v>1.35</v>
      </c>
      <c r="G107" s="52">
        <f t="shared" si="85"/>
        <v>1.77</v>
      </c>
      <c r="H107" s="42"/>
      <c r="I107" s="43" t="str">
        <f t="shared" si="86"/>
        <v/>
      </c>
      <c r="J107" s="42" t="s">
        <v>35</v>
      </c>
      <c r="K107" s="41">
        <f t="shared" si="87"/>
        <v>1.77</v>
      </c>
      <c r="L107" s="65">
        <f t="shared" si="92"/>
        <v>1.77</v>
      </c>
      <c r="M107" s="65" t="str">
        <f t="shared" si="93"/>
        <v/>
      </c>
      <c r="N107" s="65" t="str">
        <f t="shared" si="94"/>
        <v/>
      </c>
      <c r="O107" s="42"/>
      <c r="P107" s="41" t="str">
        <f t="shared" si="89"/>
        <v/>
      </c>
      <c r="Q107" s="42"/>
      <c r="R107" s="41" t="str">
        <f t="shared" si="90"/>
        <v/>
      </c>
      <c r="S107" s="42"/>
      <c r="T107" s="41" t="str">
        <f t="shared" si="83"/>
        <v/>
      </c>
      <c r="U107" s="43" t="s">
        <v>35</v>
      </c>
      <c r="V107" s="43">
        <f t="shared" si="97"/>
        <v>1</v>
      </c>
      <c r="W107" s="43" t="str">
        <f t="shared" si="98"/>
        <v/>
      </c>
      <c r="X107" s="43" t="str">
        <f t="shared" si="99"/>
        <v/>
      </c>
      <c r="Y107" s="43" t="str">
        <f t="shared" si="100"/>
        <v/>
      </c>
      <c r="Z107" s="43" t="str">
        <f t="shared" si="101"/>
        <v/>
      </c>
      <c r="AA107" s="43">
        <f t="shared" si="91"/>
        <v>5.32</v>
      </c>
      <c r="AB107" s="43">
        <f t="shared" si="102"/>
        <v>1</v>
      </c>
      <c r="AC107" s="43" t="str">
        <f t="shared" si="103"/>
        <v/>
      </c>
      <c r="AD107" s="43" t="str">
        <f t="shared" si="104"/>
        <v/>
      </c>
      <c r="AE107" s="43" t="str">
        <f t="shared" si="105"/>
        <v/>
      </c>
      <c r="AF107" s="43" t="str">
        <f t="shared" si="106"/>
        <v/>
      </c>
      <c r="AG107" s="41">
        <f>Tableau274546[[#This Row],[Surf Men ext]]</f>
        <v>1.77</v>
      </c>
      <c r="AH107" s="43">
        <f t="shared" si="107"/>
        <v>1.77</v>
      </c>
      <c r="AI107" s="43" t="str">
        <f t="shared" si="108"/>
        <v/>
      </c>
      <c r="AJ107" s="43" t="str">
        <f t="shared" si="109"/>
        <v/>
      </c>
      <c r="AK107" s="43" t="str">
        <f t="shared" si="110"/>
        <v/>
      </c>
      <c r="AL107" s="43" t="str">
        <f t="shared" si="111"/>
        <v/>
      </c>
      <c r="AM107" s="53">
        <f t="shared" si="95"/>
        <v>10.64</v>
      </c>
      <c r="AN107" s="130">
        <v>2025</v>
      </c>
      <c r="AO107" s="40">
        <f t="shared" si="112"/>
        <v>10.64</v>
      </c>
      <c r="AP107" s="40" t="str">
        <f t="shared" si="113"/>
        <v/>
      </c>
      <c r="AQ107" s="40" t="str">
        <f t="shared" si="114"/>
        <v/>
      </c>
      <c r="AR107" s="40" t="str">
        <f t="shared" si="115"/>
        <v/>
      </c>
      <c r="AS107" s="40" t="str">
        <f t="shared" si="116"/>
        <v/>
      </c>
      <c r="AT107" s="54">
        <f t="shared" si="96"/>
        <v>3.54</v>
      </c>
      <c r="AU107" s="55" t="s">
        <v>36</v>
      </c>
      <c r="AV107" s="56"/>
      <c r="AW107" s="55"/>
      <c r="AY107" s="49" t="s">
        <v>37</v>
      </c>
      <c r="AZ107" s="129" t="s">
        <v>655</v>
      </c>
      <c r="BA107" s="49"/>
    </row>
    <row r="108" spans="1:53" x14ac:dyDescent="0.2">
      <c r="A108" s="37" t="s">
        <v>33</v>
      </c>
      <c r="B108" s="51">
        <v>4</v>
      </c>
      <c r="C108" s="92" t="s">
        <v>115</v>
      </c>
      <c r="D108" s="107" t="s">
        <v>104</v>
      </c>
      <c r="E108" s="56">
        <v>1.31</v>
      </c>
      <c r="F108" s="56">
        <v>1.35</v>
      </c>
      <c r="G108" s="52">
        <f t="shared" si="85"/>
        <v>1.77</v>
      </c>
      <c r="H108" s="42"/>
      <c r="I108" s="43" t="str">
        <f t="shared" si="86"/>
        <v/>
      </c>
      <c r="J108" s="42" t="s">
        <v>35</v>
      </c>
      <c r="K108" s="41">
        <f t="shared" si="87"/>
        <v>1.77</v>
      </c>
      <c r="L108" s="65">
        <f t="shared" si="92"/>
        <v>1.77</v>
      </c>
      <c r="M108" s="65" t="str">
        <f t="shared" si="93"/>
        <v/>
      </c>
      <c r="N108" s="65" t="str">
        <f t="shared" si="94"/>
        <v/>
      </c>
      <c r="O108" s="42"/>
      <c r="P108" s="41" t="str">
        <f t="shared" si="89"/>
        <v/>
      </c>
      <c r="Q108" s="42"/>
      <c r="R108" s="41" t="str">
        <f t="shared" si="90"/>
        <v/>
      </c>
      <c r="S108" s="42"/>
      <c r="T108" s="41" t="str">
        <f t="shared" si="83"/>
        <v/>
      </c>
      <c r="U108" s="43" t="s">
        <v>35</v>
      </c>
      <c r="V108" s="43">
        <f t="shared" si="97"/>
        <v>1</v>
      </c>
      <c r="W108" s="43" t="str">
        <f t="shared" si="98"/>
        <v/>
      </c>
      <c r="X108" s="43" t="str">
        <f t="shared" si="99"/>
        <v/>
      </c>
      <c r="Y108" s="43" t="str">
        <f t="shared" si="100"/>
        <v/>
      </c>
      <c r="Z108" s="43" t="str">
        <f t="shared" si="101"/>
        <v/>
      </c>
      <c r="AA108" s="43">
        <f t="shared" si="91"/>
        <v>5.32</v>
      </c>
      <c r="AB108" s="43">
        <f t="shared" si="102"/>
        <v>1</v>
      </c>
      <c r="AC108" s="43" t="str">
        <f t="shared" si="103"/>
        <v/>
      </c>
      <c r="AD108" s="43" t="str">
        <f t="shared" si="104"/>
        <v/>
      </c>
      <c r="AE108" s="43" t="str">
        <f t="shared" si="105"/>
        <v/>
      </c>
      <c r="AF108" s="43" t="str">
        <f t="shared" si="106"/>
        <v/>
      </c>
      <c r="AG108" s="41">
        <f>Tableau274546[[#This Row],[Surf Men ext]]</f>
        <v>1.77</v>
      </c>
      <c r="AH108" s="43">
        <f t="shared" si="107"/>
        <v>1.77</v>
      </c>
      <c r="AI108" s="43" t="str">
        <f t="shared" si="108"/>
        <v/>
      </c>
      <c r="AJ108" s="43" t="str">
        <f t="shared" si="109"/>
        <v/>
      </c>
      <c r="AK108" s="43" t="str">
        <f t="shared" si="110"/>
        <v/>
      </c>
      <c r="AL108" s="43" t="str">
        <f t="shared" si="111"/>
        <v/>
      </c>
      <c r="AM108" s="53">
        <f t="shared" si="95"/>
        <v>10.64</v>
      </c>
      <c r="AN108" s="97">
        <v>2025</v>
      </c>
      <c r="AO108" s="40">
        <f t="shared" si="112"/>
        <v>10.64</v>
      </c>
      <c r="AP108" s="40" t="str">
        <f t="shared" si="113"/>
        <v/>
      </c>
      <c r="AQ108" s="40" t="str">
        <f t="shared" si="114"/>
        <v/>
      </c>
      <c r="AR108" s="40" t="str">
        <f t="shared" si="115"/>
        <v/>
      </c>
      <c r="AS108" s="40" t="str">
        <f t="shared" si="116"/>
        <v/>
      </c>
      <c r="AT108" s="54">
        <f t="shared" si="96"/>
        <v>3.54</v>
      </c>
      <c r="AU108" s="55" t="s">
        <v>36</v>
      </c>
      <c r="AV108" s="56"/>
      <c r="AW108" s="55"/>
      <c r="AY108" s="49" t="s">
        <v>37</v>
      </c>
      <c r="BA108" s="49"/>
    </row>
    <row r="109" spans="1:53" x14ac:dyDescent="0.2">
      <c r="A109" s="37" t="s">
        <v>33</v>
      </c>
      <c r="B109" s="51">
        <v>4</v>
      </c>
      <c r="C109" s="92" t="s">
        <v>116</v>
      </c>
      <c r="D109" s="107" t="s">
        <v>104</v>
      </c>
      <c r="E109" s="56">
        <v>1.31</v>
      </c>
      <c r="F109" s="56">
        <v>1.35</v>
      </c>
      <c r="G109" s="52">
        <f>E109*F109</f>
        <v>1.77</v>
      </c>
      <c r="H109" s="42"/>
      <c r="I109" s="43" t="str">
        <f>IF(H109="OUI",$G109,"")</f>
        <v/>
      </c>
      <c r="J109" s="42" t="s">
        <v>35</v>
      </c>
      <c r="K109" s="41">
        <f>IF(J109="OUI",$G109,"")</f>
        <v>1.77</v>
      </c>
      <c r="L109" s="65">
        <f t="shared" si="92"/>
        <v>1.77</v>
      </c>
      <c r="M109" s="65" t="str">
        <f t="shared" si="93"/>
        <v/>
      </c>
      <c r="N109" s="65" t="str">
        <f t="shared" si="94"/>
        <v/>
      </c>
      <c r="O109" s="42"/>
      <c r="P109" s="41" t="str">
        <f>IF(O109="OUI",$G109,"")</f>
        <v/>
      </c>
      <c r="Q109" s="42"/>
      <c r="R109" s="41" t="str">
        <f>IF(Q109="OUI",$G109,"")</f>
        <v/>
      </c>
      <c r="S109" s="42"/>
      <c r="T109" s="41" t="str">
        <f t="shared" ref="T109" si="117">IF(S109="OUI",$G109,"")</f>
        <v/>
      </c>
      <c r="U109" s="43" t="s">
        <v>35</v>
      </c>
      <c r="V109" s="43">
        <f t="shared" si="97"/>
        <v>1</v>
      </c>
      <c r="W109" s="43" t="str">
        <f t="shared" si="98"/>
        <v/>
      </c>
      <c r="X109" s="43" t="str">
        <f t="shared" si="99"/>
        <v/>
      </c>
      <c r="Y109" s="43" t="str">
        <f t="shared" si="100"/>
        <v/>
      </c>
      <c r="Z109" s="43" t="str">
        <f t="shared" si="101"/>
        <v/>
      </c>
      <c r="AA109" s="43">
        <f t="shared" si="91"/>
        <v>5.32</v>
      </c>
      <c r="AB109" s="43">
        <f t="shared" si="102"/>
        <v>1</v>
      </c>
      <c r="AC109" s="43" t="str">
        <f t="shared" si="103"/>
        <v/>
      </c>
      <c r="AD109" s="43" t="str">
        <f t="shared" si="104"/>
        <v/>
      </c>
      <c r="AE109" s="43" t="str">
        <f t="shared" si="105"/>
        <v/>
      </c>
      <c r="AF109" s="43" t="str">
        <f t="shared" si="106"/>
        <v/>
      </c>
      <c r="AG109" s="41">
        <f>Tableau274546[[#This Row],[Surf Men ext]]</f>
        <v>1.77</v>
      </c>
      <c r="AH109" s="43">
        <f t="shared" si="107"/>
        <v>1.77</v>
      </c>
      <c r="AI109" s="43" t="str">
        <f t="shared" si="108"/>
        <v/>
      </c>
      <c r="AJ109" s="43" t="str">
        <f t="shared" si="109"/>
        <v/>
      </c>
      <c r="AK109" s="43" t="str">
        <f t="shared" si="110"/>
        <v/>
      </c>
      <c r="AL109" s="43" t="str">
        <f t="shared" si="111"/>
        <v/>
      </c>
      <c r="AM109" s="53">
        <f t="shared" si="95"/>
        <v>10.64</v>
      </c>
      <c r="AN109" s="97">
        <v>2025</v>
      </c>
      <c r="AO109" s="40">
        <f t="shared" si="112"/>
        <v>10.64</v>
      </c>
      <c r="AP109" s="40" t="str">
        <f t="shared" si="113"/>
        <v/>
      </c>
      <c r="AQ109" s="40" t="str">
        <f t="shared" si="114"/>
        <v/>
      </c>
      <c r="AR109" s="40" t="str">
        <f t="shared" si="115"/>
        <v/>
      </c>
      <c r="AS109" s="40" t="str">
        <f t="shared" si="116"/>
        <v/>
      </c>
      <c r="AT109" s="54">
        <f t="shared" si="96"/>
        <v>3.54</v>
      </c>
      <c r="AU109" s="55" t="s">
        <v>36</v>
      </c>
      <c r="AV109" s="56"/>
      <c r="AW109" s="55"/>
      <c r="AY109" s="49" t="s">
        <v>37</v>
      </c>
      <c r="BA109" s="49"/>
    </row>
    <row r="110" spans="1:53" ht="17.25" customHeight="1" x14ac:dyDescent="0.2">
      <c r="A110" s="30" t="s">
        <v>117</v>
      </c>
      <c r="B110" s="31"/>
      <c r="C110" s="32"/>
      <c r="D110" s="32"/>
      <c r="E110" s="32"/>
      <c r="F110" s="32"/>
      <c r="G110" s="33"/>
      <c r="H110" s="34"/>
      <c r="I110" s="31"/>
      <c r="J110" s="34"/>
      <c r="K110" s="31"/>
      <c r="L110" s="32"/>
      <c r="M110" s="32"/>
      <c r="N110" s="32"/>
      <c r="O110" s="34"/>
      <c r="P110" s="31"/>
      <c r="Q110" s="34"/>
      <c r="R110" s="31"/>
      <c r="S110" s="31"/>
      <c r="T110" s="31"/>
      <c r="U110" s="31"/>
      <c r="V110" s="31" t="str">
        <f t="shared" si="97"/>
        <v/>
      </c>
      <c r="W110" s="31" t="str">
        <f t="shared" si="98"/>
        <v/>
      </c>
      <c r="X110" s="31" t="str">
        <f t="shared" si="99"/>
        <v/>
      </c>
      <c r="Y110" s="31" t="str">
        <f t="shared" si="100"/>
        <v/>
      </c>
      <c r="Z110" s="31" t="str">
        <f t="shared" si="101"/>
        <v/>
      </c>
      <c r="AA110" s="31">
        <f t="shared" si="91"/>
        <v>0</v>
      </c>
      <c r="AB110" s="31" t="str">
        <f t="shared" si="102"/>
        <v/>
      </c>
      <c r="AC110" s="31" t="str">
        <f t="shared" si="103"/>
        <v/>
      </c>
      <c r="AD110" s="31" t="str">
        <f t="shared" si="104"/>
        <v/>
      </c>
      <c r="AE110" s="31" t="str">
        <f t="shared" si="105"/>
        <v/>
      </c>
      <c r="AF110" s="31" t="str">
        <f t="shared" si="106"/>
        <v/>
      </c>
      <c r="AG110" s="31">
        <f>Tableau274546[[#This Row],[Surf Men ext]]</f>
        <v>0</v>
      </c>
      <c r="AH110" s="114" t="str">
        <f t="shared" si="107"/>
        <v/>
      </c>
      <c r="AI110" s="114" t="str">
        <f t="shared" si="108"/>
        <v/>
      </c>
      <c r="AJ110" s="114" t="str">
        <f t="shared" si="109"/>
        <v/>
      </c>
      <c r="AK110" s="114" t="str">
        <f t="shared" si="110"/>
        <v/>
      </c>
      <c r="AL110" s="114" t="str">
        <f t="shared" si="111"/>
        <v/>
      </c>
      <c r="AM110" s="35"/>
      <c r="AN110" s="98"/>
      <c r="AO110" s="40" t="str">
        <f t="shared" si="112"/>
        <v/>
      </c>
      <c r="AP110" s="40" t="str">
        <f t="shared" si="113"/>
        <v/>
      </c>
      <c r="AQ110" s="40" t="str">
        <f t="shared" si="114"/>
        <v/>
      </c>
      <c r="AR110" s="40" t="str">
        <f t="shared" si="115"/>
        <v/>
      </c>
      <c r="AS110" s="40" t="str">
        <f t="shared" si="116"/>
        <v/>
      </c>
      <c r="AT110" s="34"/>
      <c r="AU110" s="36"/>
      <c r="AV110" s="32"/>
      <c r="AW110" s="31"/>
    </row>
    <row r="111" spans="1:53" x14ac:dyDescent="0.2">
      <c r="A111" s="37" t="s">
        <v>33</v>
      </c>
      <c r="B111" s="51">
        <v>5</v>
      </c>
      <c r="C111" s="91" t="s">
        <v>118</v>
      </c>
      <c r="D111" s="107" t="s">
        <v>119</v>
      </c>
      <c r="E111" s="56">
        <v>1.18</v>
      </c>
      <c r="F111" s="56">
        <v>1.97</v>
      </c>
      <c r="G111" s="52">
        <f>E111*F111</f>
        <v>2.3199999999999998</v>
      </c>
      <c r="H111" s="42"/>
      <c r="I111" s="43" t="str">
        <f>IF(H111="OUI",$G111,"")</f>
        <v/>
      </c>
      <c r="J111" s="42" t="s">
        <v>35</v>
      </c>
      <c r="K111" s="41">
        <f>IF(J111="OUI",$G111,"")</f>
        <v>2.3199999999999998</v>
      </c>
      <c r="L111" s="65">
        <f t="shared" ref="L111:L128" si="118">+IF(AU111="X",$K111,"")</f>
        <v>2.3199999999999998</v>
      </c>
      <c r="M111" s="65" t="str">
        <f t="shared" ref="M111:M128" si="119">+IF(AV111="X",$K111,"")</f>
        <v/>
      </c>
      <c r="N111" s="65" t="str">
        <f t="shared" ref="N111:N128" si="120">+IF(AW111="X",$K111,"")</f>
        <v/>
      </c>
      <c r="O111" s="42"/>
      <c r="P111" s="41" t="str">
        <f>IF(O111="OUI",$G111,"")</f>
        <v/>
      </c>
      <c r="Q111" s="42"/>
      <c r="R111" s="41" t="str">
        <f>IF(Q111="OUI",$G111,"")</f>
        <v/>
      </c>
      <c r="S111" s="42"/>
      <c r="T111" s="41" t="str">
        <f t="shared" si="83"/>
        <v/>
      </c>
      <c r="U111" s="43" t="s">
        <v>35</v>
      </c>
      <c r="V111" s="43" t="str">
        <f t="shared" si="97"/>
        <v/>
      </c>
      <c r="W111" s="43">
        <f t="shared" si="98"/>
        <v>1</v>
      </c>
      <c r="X111" s="43" t="str">
        <f t="shared" si="99"/>
        <v/>
      </c>
      <c r="Y111" s="43" t="str">
        <f t="shared" si="100"/>
        <v/>
      </c>
      <c r="Z111" s="43" t="str">
        <f t="shared" si="101"/>
        <v/>
      </c>
      <c r="AA111" s="43">
        <f t="shared" si="91"/>
        <v>6.3</v>
      </c>
      <c r="AB111" s="43" t="str">
        <f t="shared" si="102"/>
        <v/>
      </c>
      <c r="AC111" s="43">
        <f t="shared" si="103"/>
        <v>1</v>
      </c>
      <c r="AD111" s="43" t="str">
        <f t="shared" si="104"/>
        <v/>
      </c>
      <c r="AE111" s="43" t="str">
        <f t="shared" si="105"/>
        <v/>
      </c>
      <c r="AF111" s="43" t="str">
        <f t="shared" si="106"/>
        <v/>
      </c>
      <c r="AG111" s="41">
        <f>Tableau274546[[#This Row],[Surf Men ext]]</f>
        <v>2.3199999999999998</v>
      </c>
      <c r="AH111" s="43" t="str">
        <f t="shared" si="107"/>
        <v/>
      </c>
      <c r="AI111" s="43">
        <f t="shared" si="108"/>
        <v>2.3199999999999998</v>
      </c>
      <c r="AJ111" s="43" t="str">
        <f t="shared" si="109"/>
        <v/>
      </c>
      <c r="AK111" s="43" t="str">
        <f t="shared" si="110"/>
        <v/>
      </c>
      <c r="AL111" s="43" t="str">
        <f t="shared" si="111"/>
        <v/>
      </c>
      <c r="AM111" s="53">
        <f t="shared" ref="AM111:AM128" si="121">(2*E111+2*F111)*2</f>
        <v>12.6</v>
      </c>
      <c r="AN111" s="97">
        <v>2026</v>
      </c>
      <c r="AO111" s="40" t="str">
        <f t="shared" si="112"/>
        <v/>
      </c>
      <c r="AP111" s="40">
        <f t="shared" si="113"/>
        <v>12.6</v>
      </c>
      <c r="AQ111" s="40" t="str">
        <f t="shared" si="114"/>
        <v/>
      </c>
      <c r="AR111" s="40" t="str">
        <f t="shared" si="115"/>
        <v/>
      </c>
      <c r="AS111" s="40" t="str">
        <f t="shared" si="116"/>
        <v/>
      </c>
      <c r="AT111" s="54">
        <f t="shared" ref="AT111:AT128" si="122">+G111*2</f>
        <v>4.6399999999999997</v>
      </c>
      <c r="AU111" s="55" t="s">
        <v>36</v>
      </c>
      <c r="AV111" s="56"/>
      <c r="AW111" s="55"/>
      <c r="AY111" s="49" t="s">
        <v>37</v>
      </c>
      <c r="BA111" s="49"/>
    </row>
    <row r="112" spans="1:53" x14ac:dyDescent="0.2">
      <c r="A112" s="37" t="s">
        <v>33</v>
      </c>
      <c r="B112" s="51">
        <v>5</v>
      </c>
      <c r="C112" s="91" t="s">
        <v>120</v>
      </c>
      <c r="D112" s="107" t="s">
        <v>119</v>
      </c>
      <c r="E112" s="56">
        <v>1.18</v>
      </c>
      <c r="F112" s="56">
        <v>1.97</v>
      </c>
      <c r="G112" s="52">
        <f>E112*F112</f>
        <v>2.3199999999999998</v>
      </c>
      <c r="H112" s="42"/>
      <c r="I112" s="43" t="str">
        <f>IF(H112="OUI",$G112,"")</f>
        <v/>
      </c>
      <c r="J112" s="42" t="s">
        <v>35</v>
      </c>
      <c r="K112" s="41">
        <f>IF(J112="OUI",$G112,"")</f>
        <v>2.3199999999999998</v>
      </c>
      <c r="L112" s="65" t="str">
        <f t="shared" si="118"/>
        <v/>
      </c>
      <c r="M112" s="65" t="str">
        <f t="shared" si="119"/>
        <v/>
      </c>
      <c r="N112" s="65">
        <f t="shared" si="120"/>
        <v>2.3199999999999998</v>
      </c>
      <c r="O112" s="42"/>
      <c r="P112" s="41" t="str">
        <f>IF(O112="OUI",$G112,"")</f>
        <v/>
      </c>
      <c r="Q112" s="42"/>
      <c r="R112" s="41" t="str">
        <f>IF(Q112="OUI",$G112,"")</f>
        <v/>
      </c>
      <c r="S112" s="42"/>
      <c r="T112" s="41" t="str">
        <f t="shared" si="83"/>
        <v/>
      </c>
      <c r="U112" s="43"/>
      <c r="V112" s="43" t="str">
        <f t="shared" si="97"/>
        <v/>
      </c>
      <c r="W112" s="43">
        <f t="shared" si="98"/>
        <v>1</v>
      </c>
      <c r="X112" s="43" t="str">
        <f t="shared" si="99"/>
        <v/>
      </c>
      <c r="Y112" s="43" t="str">
        <f t="shared" si="100"/>
        <v/>
      </c>
      <c r="Z112" s="43" t="str">
        <f t="shared" si="101"/>
        <v/>
      </c>
      <c r="AA112" s="43">
        <f t="shared" si="91"/>
        <v>6.3</v>
      </c>
      <c r="AB112" s="43" t="str">
        <f t="shared" si="102"/>
        <v/>
      </c>
      <c r="AC112" s="43">
        <f t="shared" si="103"/>
        <v>1</v>
      </c>
      <c r="AD112" s="43" t="str">
        <f t="shared" si="104"/>
        <v/>
      </c>
      <c r="AE112" s="43" t="str">
        <f t="shared" si="105"/>
        <v/>
      </c>
      <c r="AF112" s="43" t="str">
        <f t="shared" si="106"/>
        <v/>
      </c>
      <c r="AG112" s="41">
        <f>Tableau274546[[#This Row],[Surf Men ext]]</f>
        <v>2.3199999999999998</v>
      </c>
      <c r="AH112" s="43" t="str">
        <f t="shared" si="107"/>
        <v/>
      </c>
      <c r="AI112" s="43">
        <f t="shared" si="108"/>
        <v>2.3199999999999998</v>
      </c>
      <c r="AJ112" s="43" t="str">
        <f t="shared" si="109"/>
        <v/>
      </c>
      <c r="AK112" s="43" t="str">
        <f t="shared" si="110"/>
        <v/>
      </c>
      <c r="AL112" s="43" t="str">
        <f t="shared" si="111"/>
        <v/>
      </c>
      <c r="AM112" s="53">
        <f t="shared" si="121"/>
        <v>12.6</v>
      </c>
      <c r="AN112" s="97">
        <v>2026</v>
      </c>
      <c r="AO112" s="40" t="str">
        <f t="shared" si="112"/>
        <v/>
      </c>
      <c r="AP112" s="40">
        <f t="shared" si="113"/>
        <v>12.6</v>
      </c>
      <c r="AQ112" s="40" t="str">
        <f t="shared" si="114"/>
        <v/>
      </c>
      <c r="AR112" s="40" t="str">
        <f t="shared" si="115"/>
        <v/>
      </c>
      <c r="AS112" s="40" t="str">
        <f t="shared" si="116"/>
        <v/>
      </c>
      <c r="AT112" s="54">
        <f t="shared" si="122"/>
        <v>4.6399999999999997</v>
      </c>
      <c r="AU112" s="55"/>
      <c r="AV112" s="56"/>
      <c r="AW112" s="55" t="s">
        <v>36</v>
      </c>
      <c r="AY112" s="83" t="s">
        <v>590</v>
      </c>
      <c r="BA112" s="57"/>
    </row>
    <row r="113" spans="1:53" x14ac:dyDescent="0.2">
      <c r="A113" s="37" t="s">
        <v>33</v>
      </c>
      <c r="B113" s="51">
        <v>5</v>
      </c>
      <c r="C113" s="91" t="s">
        <v>122</v>
      </c>
      <c r="D113" s="107" t="s">
        <v>119</v>
      </c>
      <c r="E113" s="56">
        <v>1.22</v>
      </c>
      <c r="F113" s="56">
        <v>1.75</v>
      </c>
      <c r="G113" s="52">
        <f t="shared" ref="G113:G144" si="123">E113*F113</f>
        <v>2.14</v>
      </c>
      <c r="H113" s="42"/>
      <c r="I113" s="43" t="str">
        <f t="shared" ref="I113:I174" si="124">IF(H113="OUI",$G113,"")</f>
        <v/>
      </c>
      <c r="J113" s="42" t="s">
        <v>35</v>
      </c>
      <c r="K113" s="41">
        <f t="shared" ref="K113:K174" si="125">IF(J113="OUI",$G113,"")</f>
        <v>2.14</v>
      </c>
      <c r="L113" s="65">
        <f t="shared" si="118"/>
        <v>2.14</v>
      </c>
      <c r="M113" s="65" t="str">
        <f t="shared" si="119"/>
        <v/>
      </c>
      <c r="N113" s="65" t="str">
        <f t="shared" si="120"/>
        <v/>
      </c>
      <c r="O113" s="42"/>
      <c r="P113" s="41" t="str">
        <f t="shared" ref="P113:P174" si="126">IF(O113="OUI",$G113,"")</f>
        <v/>
      </c>
      <c r="Q113" s="42"/>
      <c r="R113" s="41" t="str">
        <f t="shared" ref="R113:R174" si="127">IF(Q113="OUI",$G113,"")</f>
        <v/>
      </c>
      <c r="S113" s="42"/>
      <c r="T113" s="41" t="str">
        <f t="shared" si="83"/>
        <v/>
      </c>
      <c r="U113" s="43" t="s">
        <v>35</v>
      </c>
      <c r="V113" s="43" t="str">
        <f t="shared" si="97"/>
        <v/>
      </c>
      <c r="W113" s="43">
        <f t="shared" si="98"/>
        <v>1</v>
      </c>
      <c r="X113" s="43" t="str">
        <f t="shared" si="99"/>
        <v/>
      </c>
      <c r="Y113" s="43" t="str">
        <f t="shared" si="100"/>
        <v/>
      </c>
      <c r="Z113" s="43" t="str">
        <f t="shared" si="101"/>
        <v/>
      </c>
      <c r="AA113" s="43">
        <f t="shared" si="91"/>
        <v>5.94</v>
      </c>
      <c r="AB113" s="43" t="str">
        <f t="shared" si="102"/>
        <v/>
      </c>
      <c r="AC113" s="43">
        <f t="shared" si="103"/>
        <v>1</v>
      </c>
      <c r="AD113" s="43" t="str">
        <f t="shared" si="104"/>
        <v/>
      </c>
      <c r="AE113" s="43" t="str">
        <f t="shared" si="105"/>
        <v/>
      </c>
      <c r="AF113" s="43" t="str">
        <f t="shared" si="106"/>
        <v/>
      </c>
      <c r="AG113" s="41">
        <f>Tableau274546[[#This Row],[Surf Men ext]]</f>
        <v>2.14</v>
      </c>
      <c r="AH113" s="43" t="str">
        <f t="shared" si="107"/>
        <v/>
      </c>
      <c r="AI113" s="43">
        <f t="shared" si="108"/>
        <v>2.14</v>
      </c>
      <c r="AJ113" s="43" t="str">
        <f t="shared" si="109"/>
        <v/>
      </c>
      <c r="AK113" s="43" t="str">
        <f t="shared" si="110"/>
        <v/>
      </c>
      <c r="AL113" s="43" t="str">
        <f t="shared" si="111"/>
        <v/>
      </c>
      <c r="AM113" s="53">
        <f t="shared" si="121"/>
        <v>11.88</v>
      </c>
      <c r="AN113" s="130">
        <v>2026</v>
      </c>
      <c r="AO113" s="40" t="str">
        <f t="shared" si="112"/>
        <v/>
      </c>
      <c r="AP113" s="40">
        <f t="shared" si="113"/>
        <v>11.88</v>
      </c>
      <c r="AQ113" s="40" t="str">
        <f t="shared" si="114"/>
        <v/>
      </c>
      <c r="AR113" s="40" t="str">
        <f t="shared" si="115"/>
        <v/>
      </c>
      <c r="AS113" s="40" t="str">
        <f t="shared" si="116"/>
        <v/>
      </c>
      <c r="AT113" s="54">
        <f t="shared" si="122"/>
        <v>4.28</v>
      </c>
      <c r="AU113" s="55" t="s">
        <v>36</v>
      </c>
      <c r="AV113" s="56"/>
      <c r="AW113" s="55"/>
      <c r="AY113" s="49" t="s">
        <v>37</v>
      </c>
      <c r="AZ113" s="129" t="s">
        <v>657</v>
      </c>
      <c r="BA113" s="49"/>
    </row>
    <row r="114" spans="1:53" x14ac:dyDescent="0.2">
      <c r="A114" s="37" t="s">
        <v>33</v>
      </c>
      <c r="B114" s="51">
        <v>5</v>
      </c>
      <c r="C114" s="91" t="s">
        <v>123</v>
      </c>
      <c r="D114" s="107" t="s">
        <v>119</v>
      </c>
      <c r="E114" s="56">
        <v>1.22</v>
      </c>
      <c r="F114" s="56">
        <v>1.75</v>
      </c>
      <c r="G114" s="52">
        <f t="shared" si="123"/>
        <v>2.14</v>
      </c>
      <c r="H114" s="42"/>
      <c r="I114" s="43" t="str">
        <f t="shared" si="124"/>
        <v/>
      </c>
      <c r="J114" s="42" t="s">
        <v>35</v>
      </c>
      <c r="K114" s="41">
        <f t="shared" si="125"/>
        <v>2.14</v>
      </c>
      <c r="L114" s="65">
        <f t="shared" si="118"/>
        <v>2.14</v>
      </c>
      <c r="M114" s="65" t="str">
        <f t="shared" si="119"/>
        <v/>
      </c>
      <c r="N114" s="65" t="str">
        <f t="shared" si="120"/>
        <v/>
      </c>
      <c r="O114" s="42"/>
      <c r="P114" s="41" t="str">
        <f t="shared" si="126"/>
        <v/>
      </c>
      <c r="Q114" s="42"/>
      <c r="R114" s="41" t="str">
        <f t="shared" si="127"/>
        <v/>
      </c>
      <c r="S114" s="42"/>
      <c r="T114" s="41" t="str">
        <f t="shared" si="83"/>
        <v/>
      </c>
      <c r="U114" s="43" t="s">
        <v>35</v>
      </c>
      <c r="V114" s="43" t="str">
        <f t="shared" si="97"/>
        <v/>
      </c>
      <c r="W114" s="43">
        <f t="shared" si="98"/>
        <v>1</v>
      </c>
      <c r="X114" s="43" t="str">
        <f t="shared" si="99"/>
        <v/>
      </c>
      <c r="Y114" s="43" t="str">
        <f t="shared" si="100"/>
        <v/>
      </c>
      <c r="Z114" s="43" t="str">
        <f t="shared" si="101"/>
        <v/>
      </c>
      <c r="AA114" s="43">
        <f t="shared" si="91"/>
        <v>5.94</v>
      </c>
      <c r="AB114" s="43" t="str">
        <f t="shared" si="102"/>
        <v/>
      </c>
      <c r="AC114" s="43">
        <f t="shared" si="103"/>
        <v>1</v>
      </c>
      <c r="AD114" s="43" t="str">
        <f t="shared" si="104"/>
        <v/>
      </c>
      <c r="AE114" s="43" t="str">
        <f t="shared" si="105"/>
        <v/>
      </c>
      <c r="AF114" s="43" t="str">
        <f t="shared" si="106"/>
        <v/>
      </c>
      <c r="AG114" s="41">
        <f>Tableau274546[[#This Row],[Surf Men ext]]</f>
        <v>2.14</v>
      </c>
      <c r="AH114" s="43" t="str">
        <f t="shared" si="107"/>
        <v/>
      </c>
      <c r="AI114" s="43">
        <f t="shared" si="108"/>
        <v>2.14</v>
      </c>
      <c r="AJ114" s="43" t="str">
        <f t="shared" si="109"/>
        <v/>
      </c>
      <c r="AK114" s="43" t="str">
        <f t="shared" si="110"/>
        <v/>
      </c>
      <c r="AL114" s="43" t="str">
        <f t="shared" si="111"/>
        <v/>
      </c>
      <c r="AM114" s="53">
        <f t="shared" si="121"/>
        <v>11.88</v>
      </c>
      <c r="AN114" s="130">
        <v>2026</v>
      </c>
      <c r="AO114" s="40" t="str">
        <f t="shared" si="112"/>
        <v/>
      </c>
      <c r="AP114" s="40">
        <f t="shared" si="113"/>
        <v>11.88</v>
      </c>
      <c r="AQ114" s="40" t="str">
        <f t="shared" si="114"/>
        <v/>
      </c>
      <c r="AR114" s="40" t="str">
        <f t="shared" si="115"/>
        <v/>
      </c>
      <c r="AS114" s="40" t="str">
        <f t="shared" si="116"/>
        <v/>
      </c>
      <c r="AT114" s="54">
        <f t="shared" si="122"/>
        <v>4.28</v>
      </c>
      <c r="AU114" s="55" t="s">
        <v>36</v>
      </c>
      <c r="AV114" s="56"/>
      <c r="AW114" s="55"/>
      <c r="AY114" s="49" t="s">
        <v>37</v>
      </c>
      <c r="AZ114" s="129" t="s">
        <v>657</v>
      </c>
      <c r="BA114" s="49"/>
    </row>
    <row r="115" spans="1:53" x14ac:dyDescent="0.2">
      <c r="A115" s="37" t="s">
        <v>33</v>
      </c>
      <c r="B115" s="51">
        <v>5</v>
      </c>
      <c r="C115" s="91" t="s">
        <v>124</v>
      </c>
      <c r="D115" s="107" t="s">
        <v>119</v>
      </c>
      <c r="E115" s="56">
        <v>1.22</v>
      </c>
      <c r="F115" s="56">
        <v>1.75</v>
      </c>
      <c r="G115" s="52">
        <f t="shared" si="123"/>
        <v>2.14</v>
      </c>
      <c r="H115" s="42"/>
      <c r="I115" s="43" t="str">
        <f t="shared" si="124"/>
        <v/>
      </c>
      <c r="J115" s="42" t="s">
        <v>35</v>
      </c>
      <c r="K115" s="41">
        <f t="shared" si="125"/>
        <v>2.14</v>
      </c>
      <c r="L115" s="65">
        <f t="shared" si="118"/>
        <v>2.14</v>
      </c>
      <c r="M115" s="65" t="str">
        <f t="shared" si="119"/>
        <v/>
      </c>
      <c r="N115" s="65" t="str">
        <f t="shared" si="120"/>
        <v/>
      </c>
      <c r="O115" s="42"/>
      <c r="P115" s="41" t="str">
        <f t="shared" si="126"/>
        <v/>
      </c>
      <c r="Q115" s="42"/>
      <c r="R115" s="41" t="str">
        <f t="shared" si="127"/>
        <v/>
      </c>
      <c r="S115" s="42"/>
      <c r="T115" s="41" t="str">
        <f t="shared" si="83"/>
        <v/>
      </c>
      <c r="U115" s="43" t="s">
        <v>35</v>
      </c>
      <c r="V115" s="43" t="str">
        <f t="shared" si="97"/>
        <v/>
      </c>
      <c r="W115" s="43">
        <f t="shared" si="98"/>
        <v>1</v>
      </c>
      <c r="X115" s="43" t="str">
        <f t="shared" si="99"/>
        <v/>
      </c>
      <c r="Y115" s="43" t="str">
        <f t="shared" si="100"/>
        <v/>
      </c>
      <c r="Z115" s="43" t="str">
        <f t="shared" si="101"/>
        <v/>
      </c>
      <c r="AA115" s="43">
        <f t="shared" si="91"/>
        <v>5.94</v>
      </c>
      <c r="AB115" s="43" t="str">
        <f t="shared" si="102"/>
        <v/>
      </c>
      <c r="AC115" s="43">
        <f t="shared" si="103"/>
        <v>1</v>
      </c>
      <c r="AD115" s="43" t="str">
        <f t="shared" si="104"/>
        <v/>
      </c>
      <c r="AE115" s="43" t="str">
        <f t="shared" si="105"/>
        <v/>
      </c>
      <c r="AF115" s="43" t="str">
        <f t="shared" si="106"/>
        <v/>
      </c>
      <c r="AG115" s="41">
        <f>Tableau274546[[#This Row],[Surf Men ext]]</f>
        <v>2.14</v>
      </c>
      <c r="AH115" s="43" t="str">
        <f t="shared" si="107"/>
        <v/>
      </c>
      <c r="AI115" s="43">
        <f t="shared" si="108"/>
        <v>2.14</v>
      </c>
      <c r="AJ115" s="43" t="str">
        <f t="shared" si="109"/>
        <v/>
      </c>
      <c r="AK115" s="43" t="str">
        <f t="shared" si="110"/>
        <v/>
      </c>
      <c r="AL115" s="43" t="str">
        <f t="shared" si="111"/>
        <v/>
      </c>
      <c r="AM115" s="53">
        <f t="shared" si="121"/>
        <v>11.88</v>
      </c>
      <c r="AN115" s="130">
        <v>2026</v>
      </c>
      <c r="AO115" s="40" t="str">
        <f t="shared" si="112"/>
        <v/>
      </c>
      <c r="AP115" s="40">
        <f t="shared" si="113"/>
        <v>11.88</v>
      </c>
      <c r="AQ115" s="40" t="str">
        <f t="shared" si="114"/>
        <v/>
      </c>
      <c r="AR115" s="40" t="str">
        <f t="shared" si="115"/>
        <v/>
      </c>
      <c r="AS115" s="40" t="str">
        <f t="shared" si="116"/>
        <v/>
      </c>
      <c r="AT115" s="54">
        <f t="shared" si="122"/>
        <v>4.28</v>
      </c>
      <c r="AU115" s="55" t="s">
        <v>36</v>
      </c>
      <c r="AV115" s="56"/>
      <c r="AW115" s="55"/>
      <c r="AY115" s="49" t="s">
        <v>37</v>
      </c>
      <c r="AZ115" s="129" t="s">
        <v>657</v>
      </c>
      <c r="BA115" s="49"/>
    </row>
    <row r="116" spans="1:53" x14ac:dyDescent="0.2">
      <c r="A116" s="37" t="s">
        <v>33</v>
      </c>
      <c r="B116" s="51">
        <v>5</v>
      </c>
      <c r="C116" s="91" t="s">
        <v>125</v>
      </c>
      <c r="D116" s="107" t="s">
        <v>119</v>
      </c>
      <c r="E116" s="56">
        <v>1.22</v>
      </c>
      <c r="F116" s="56">
        <v>1.75</v>
      </c>
      <c r="G116" s="52">
        <f t="shared" si="123"/>
        <v>2.14</v>
      </c>
      <c r="H116" s="42"/>
      <c r="I116" s="43" t="str">
        <f t="shared" si="124"/>
        <v/>
      </c>
      <c r="J116" s="42" t="s">
        <v>35</v>
      </c>
      <c r="K116" s="41">
        <f t="shared" si="125"/>
        <v>2.14</v>
      </c>
      <c r="L116" s="65">
        <f t="shared" si="118"/>
        <v>2.14</v>
      </c>
      <c r="M116" s="65" t="str">
        <f t="shared" si="119"/>
        <v/>
      </c>
      <c r="N116" s="65" t="str">
        <f t="shared" si="120"/>
        <v/>
      </c>
      <c r="O116" s="42"/>
      <c r="P116" s="41" t="str">
        <f t="shared" si="126"/>
        <v/>
      </c>
      <c r="Q116" s="42"/>
      <c r="R116" s="41" t="str">
        <f t="shared" si="127"/>
        <v/>
      </c>
      <c r="S116" s="42"/>
      <c r="T116" s="41" t="str">
        <f t="shared" si="83"/>
        <v/>
      </c>
      <c r="U116" s="43" t="s">
        <v>35</v>
      </c>
      <c r="V116" s="43" t="str">
        <f t="shared" si="97"/>
        <v/>
      </c>
      <c r="W116" s="43">
        <f t="shared" si="98"/>
        <v>1</v>
      </c>
      <c r="X116" s="43" t="str">
        <f t="shared" si="99"/>
        <v/>
      </c>
      <c r="Y116" s="43" t="str">
        <f t="shared" si="100"/>
        <v/>
      </c>
      <c r="Z116" s="43" t="str">
        <f t="shared" si="101"/>
        <v/>
      </c>
      <c r="AA116" s="43">
        <f t="shared" si="91"/>
        <v>5.94</v>
      </c>
      <c r="AB116" s="43" t="str">
        <f t="shared" si="102"/>
        <v/>
      </c>
      <c r="AC116" s="43">
        <f t="shared" si="103"/>
        <v>1</v>
      </c>
      <c r="AD116" s="43" t="str">
        <f t="shared" si="104"/>
        <v/>
      </c>
      <c r="AE116" s="43" t="str">
        <f t="shared" si="105"/>
        <v/>
      </c>
      <c r="AF116" s="43" t="str">
        <f t="shared" si="106"/>
        <v/>
      </c>
      <c r="AG116" s="41">
        <f>Tableau274546[[#This Row],[Surf Men ext]]</f>
        <v>2.14</v>
      </c>
      <c r="AH116" s="43" t="str">
        <f t="shared" si="107"/>
        <v/>
      </c>
      <c r="AI116" s="43">
        <f t="shared" si="108"/>
        <v>2.14</v>
      </c>
      <c r="AJ116" s="43" t="str">
        <f t="shared" si="109"/>
        <v/>
      </c>
      <c r="AK116" s="43" t="str">
        <f t="shared" si="110"/>
        <v/>
      </c>
      <c r="AL116" s="43" t="str">
        <f t="shared" si="111"/>
        <v/>
      </c>
      <c r="AM116" s="53">
        <f t="shared" si="121"/>
        <v>11.88</v>
      </c>
      <c r="AN116" s="130">
        <v>2026</v>
      </c>
      <c r="AO116" s="40" t="str">
        <f t="shared" si="112"/>
        <v/>
      </c>
      <c r="AP116" s="40">
        <f t="shared" si="113"/>
        <v>11.88</v>
      </c>
      <c r="AQ116" s="40" t="str">
        <f t="shared" si="114"/>
        <v/>
      </c>
      <c r="AR116" s="40" t="str">
        <f t="shared" si="115"/>
        <v/>
      </c>
      <c r="AS116" s="40" t="str">
        <f t="shared" si="116"/>
        <v/>
      </c>
      <c r="AT116" s="54">
        <f t="shared" si="122"/>
        <v>4.28</v>
      </c>
      <c r="AU116" s="55" t="s">
        <v>36</v>
      </c>
      <c r="AV116" s="56"/>
      <c r="AW116" s="55"/>
      <c r="AY116" s="49" t="s">
        <v>37</v>
      </c>
      <c r="AZ116" s="129" t="s">
        <v>657</v>
      </c>
      <c r="BA116" s="49"/>
    </row>
    <row r="117" spans="1:53" x14ac:dyDescent="0.2">
      <c r="A117" s="37" t="s">
        <v>33</v>
      </c>
      <c r="B117" s="51">
        <v>5</v>
      </c>
      <c r="C117" s="91" t="s">
        <v>126</v>
      </c>
      <c r="D117" s="107" t="s">
        <v>119</v>
      </c>
      <c r="E117" s="56">
        <v>1.22</v>
      </c>
      <c r="F117" s="56">
        <v>1.75</v>
      </c>
      <c r="G117" s="52">
        <f t="shared" si="123"/>
        <v>2.14</v>
      </c>
      <c r="H117" s="42"/>
      <c r="I117" s="43" t="str">
        <f t="shared" si="124"/>
        <v/>
      </c>
      <c r="J117" s="42" t="s">
        <v>35</v>
      </c>
      <c r="K117" s="41">
        <f t="shared" si="125"/>
        <v>2.14</v>
      </c>
      <c r="L117" s="65">
        <f t="shared" si="118"/>
        <v>2.14</v>
      </c>
      <c r="M117" s="65" t="str">
        <f t="shared" si="119"/>
        <v/>
      </c>
      <c r="N117" s="65" t="str">
        <f t="shared" si="120"/>
        <v/>
      </c>
      <c r="O117" s="42"/>
      <c r="P117" s="41" t="str">
        <f t="shared" si="126"/>
        <v/>
      </c>
      <c r="Q117" s="42"/>
      <c r="R117" s="41" t="str">
        <f t="shared" si="127"/>
        <v/>
      </c>
      <c r="S117" s="42"/>
      <c r="T117" s="41" t="str">
        <f t="shared" si="83"/>
        <v/>
      </c>
      <c r="U117" s="43" t="s">
        <v>35</v>
      </c>
      <c r="V117" s="43" t="str">
        <f t="shared" si="97"/>
        <v/>
      </c>
      <c r="W117" s="43">
        <f t="shared" si="98"/>
        <v>1</v>
      </c>
      <c r="X117" s="43" t="str">
        <f t="shared" si="99"/>
        <v/>
      </c>
      <c r="Y117" s="43" t="str">
        <f t="shared" si="100"/>
        <v/>
      </c>
      <c r="Z117" s="43" t="str">
        <f t="shared" si="101"/>
        <v/>
      </c>
      <c r="AA117" s="43">
        <f t="shared" si="91"/>
        <v>5.94</v>
      </c>
      <c r="AB117" s="43" t="str">
        <f t="shared" si="102"/>
        <v/>
      </c>
      <c r="AC117" s="43">
        <f t="shared" si="103"/>
        <v>1</v>
      </c>
      <c r="AD117" s="43" t="str">
        <f t="shared" si="104"/>
        <v/>
      </c>
      <c r="AE117" s="43" t="str">
        <f t="shared" si="105"/>
        <v/>
      </c>
      <c r="AF117" s="43" t="str">
        <f t="shared" si="106"/>
        <v/>
      </c>
      <c r="AG117" s="41">
        <f>Tableau274546[[#This Row],[Surf Men ext]]</f>
        <v>2.14</v>
      </c>
      <c r="AH117" s="43" t="str">
        <f t="shared" si="107"/>
        <v/>
      </c>
      <c r="AI117" s="43">
        <f t="shared" si="108"/>
        <v>2.14</v>
      </c>
      <c r="AJ117" s="43" t="str">
        <f t="shared" si="109"/>
        <v/>
      </c>
      <c r="AK117" s="43" t="str">
        <f t="shared" si="110"/>
        <v/>
      </c>
      <c r="AL117" s="43" t="str">
        <f t="shared" si="111"/>
        <v/>
      </c>
      <c r="AM117" s="53">
        <f t="shared" si="121"/>
        <v>11.88</v>
      </c>
      <c r="AN117" s="130">
        <v>2026</v>
      </c>
      <c r="AO117" s="40" t="str">
        <f t="shared" si="112"/>
        <v/>
      </c>
      <c r="AP117" s="40">
        <f t="shared" si="113"/>
        <v>11.88</v>
      </c>
      <c r="AQ117" s="40" t="str">
        <f t="shared" si="114"/>
        <v/>
      </c>
      <c r="AR117" s="40" t="str">
        <f t="shared" si="115"/>
        <v/>
      </c>
      <c r="AS117" s="40" t="str">
        <f t="shared" si="116"/>
        <v/>
      </c>
      <c r="AT117" s="54">
        <f t="shared" si="122"/>
        <v>4.28</v>
      </c>
      <c r="AU117" s="55" t="s">
        <v>36</v>
      </c>
      <c r="AV117" s="56"/>
      <c r="AW117" s="55"/>
      <c r="AY117" s="49" t="s">
        <v>37</v>
      </c>
      <c r="AZ117" s="129" t="s">
        <v>657</v>
      </c>
      <c r="BA117" s="49"/>
    </row>
    <row r="118" spans="1:53" x14ac:dyDescent="0.2">
      <c r="A118" s="37" t="s">
        <v>33</v>
      </c>
      <c r="B118" s="51">
        <v>5</v>
      </c>
      <c r="C118" s="91" t="s">
        <v>127</v>
      </c>
      <c r="D118" s="107" t="s">
        <v>119</v>
      </c>
      <c r="E118" s="56">
        <v>1.22</v>
      </c>
      <c r="F118" s="56">
        <v>1.75</v>
      </c>
      <c r="G118" s="52">
        <f t="shared" si="123"/>
        <v>2.14</v>
      </c>
      <c r="H118" s="42"/>
      <c r="I118" s="43" t="str">
        <f t="shared" si="124"/>
        <v/>
      </c>
      <c r="J118" s="42" t="s">
        <v>35</v>
      </c>
      <c r="K118" s="41">
        <f t="shared" si="125"/>
        <v>2.14</v>
      </c>
      <c r="L118" s="65">
        <f t="shared" si="118"/>
        <v>2.14</v>
      </c>
      <c r="M118" s="65" t="str">
        <f t="shared" si="119"/>
        <v/>
      </c>
      <c r="N118" s="65" t="str">
        <f t="shared" si="120"/>
        <v/>
      </c>
      <c r="O118" s="42"/>
      <c r="P118" s="41" t="str">
        <f t="shared" si="126"/>
        <v/>
      </c>
      <c r="Q118" s="42"/>
      <c r="R118" s="41" t="str">
        <f t="shared" si="127"/>
        <v/>
      </c>
      <c r="S118" s="42"/>
      <c r="T118" s="41" t="str">
        <f t="shared" si="83"/>
        <v/>
      </c>
      <c r="U118" s="43" t="s">
        <v>35</v>
      </c>
      <c r="V118" s="43" t="str">
        <f t="shared" si="97"/>
        <v/>
      </c>
      <c r="W118" s="43">
        <f t="shared" si="98"/>
        <v>1</v>
      </c>
      <c r="X118" s="43" t="str">
        <f t="shared" si="99"/>
        <v/>
      </c>
      <c r="Y118" s="43" t="str">
        <f t="shared" si="100"/>
        <v/>
      </c>
      <c r="Z118" s="43" t="str">
        <f t="shared" si="101"/>
        <v/>
      </c>
      <c r="AA118" s="43">
        <f t="shared" si="91"/>
        <v>5.94</v>
      </c>
      <c r="AB118" s="43" t="str">
        <f t="shared" si="102"/>
        <v/>
      </c>
      <c r="AC118" s="43">
        <f t="shared" si="103"/>
        <v>1</v>
      </c>
      <c r="AD118" s="43" t="str">
        <f t="shared" si="104"/>
        <v/>
      </c>
      <c r="AE118" s="43" t="str">
        <f t="shared" si="105"/>
        <v/>
      </c>
      <c r="AF118" s="43" t="str">
        <f t="shared" si="106"/>
        <v/>
      </c>
      <c r="AG118" s="41">
        <f>Tableau274546[[#This Row],[Surf Men ext]]</f>
        <v>2.14</v>
      </c>
      <c r="AH118" s="43" t="str">
        <f t="shared" si="107"/>
        <v/>
      </c>
      <c r="AI118" s="43">
        <f t="shared" si="108"/>
        <v>2.14</v>
      </c>
      <c r="AJ118" s="43" t="str">
        <f t="shared" si="109"/>
        <v/>
      </c>
      <c r="AK118" s="43" t="str">
        <f t="shared" si="110"/>
        <v/>
      </c>
      <c r="AL118" s="43" t="str">
        <f t="shared" si="111"/>
        <v/>
      </c>
      <c r="AM118" s="53">
        <f t="shared" si="121"/>
        <v>11.88</v>
      </c>
      <c r="AN118" s="130">
        <v>2026</v>
      </c>
      <c r="AO118" s="40" t="str">
        <f t="shared" si="112"/>
        <v/>
      </c>
      <c r="AP118" s="40">
        <f t="shared" si="113"/>
        <v>11.88</v>
      </c>
      <c r="AQ118" s="40" t="str">
        <f t="shared" si="114"/>
        <v/>
      </c>
      <c r="AR118" s="40" t="str">
        <f t="shared" si="115"/>
        <v/>
      </c>
      <c r="AS118" s="40" t="str">
        <f t="shared" si="116"/>
        <v/>
      </c>
      <c r="AT118" s="54">
        <f t="shared" si="122"/>
        <v>4.28</v>
      </c>
      <c r="AU118" s="55" t="s">
        <v>36</v>
      </c>
      <c r="AV118" s="56"/>
      <c r="AW118" s="55"/>
      <c r="AY118" s="49" t="s">
        <v>37</v>
      </c>
      <c r="AZ118" s="129" t="s">
        <v>657</v>
      </c>
      <c r="BA118" s="49"/>
    </row>
    <row r="119" spans="1:53" x14ac:dyDescent="0.2">
      <c r="A119" s="37" t="s">
        <v>33</v>
      </c>
      <c r="B119" s="51">
        <v>5</v>
      </c>
      <c r="C119" s="91" t="s">
        <v>128</v>
      </c>
      <c r="D119" s="107" t="s">
        <v>119</v>
      </c>
      <c r="E119" s="56">
        <v>1.22</v>
      </c>
      <c r="F119" s="56">
        <v>1.75</v>
      </c>
      <c r="G119" s="52">
        <f t="shared" si="123"/>
        <v>2.14</v>
      </c>
      <c r="H119" s="42"/>
      <c r="I119" s="43" t="str">
        <f t="shared" si="124"/>
        <v/>
      </c>
      <c r="J119" s="42" t="s">
        <v>35</v>
      </c>
      <c r="K119" s="41">
        <f t="shared" si="125"/>
        <v>2.14</v>
      </c>
      <c r="L119" s="65">
        <f t="shared" si="118"/>
        <v>2.14</v>
      </c>
      <c r="M119" s="65" t="str">
        <f t="shared" si="119"/>
        <v/>
      </c>
      <c r="N119" s="65" t="str">
        <f t="shared" si="120"/>
        <v/>
      </c>
      <c r="O119" s="42"/>
      <c r="P119" s="41" t="str">
        <f t="shared" si="126"/>
        <v/>
      </c>
      <c r="Q119" s="42"/>
      <c r="R119" s="41" t="str">
        <f t="shared" si="127"/>
        <v/>
      </c>
      <c r="S119" s="42"/>
      <c r="T119" s="41" t="str">
        <f t="shared" si="83"/>
        <v/>
      </c>
      <c r="U119" s="43" t="s">
        <v>35</v>
      </c>
      <c r="V119" s="43" t="str">
        <f t="shared" si="97"/>
        <v/>
      </c>
      <c r="W119" s="43">
        <f t="shared" si="98"/>
        <v>1</v>
      </c>
      <c r="X119" s="43" t="str">
        <f t="shared" si="99"/>
        <v/>
      </c>
      <c r="Y119" s="43" t="str">
        <f t="shared" si="100"/>
        <v/>
      </c>
      <c r="Z119" s="43" t="str">
        <f t="shared" si="101"/>
        <v/>
      </c>
      <c r="AA119" s="43">
        <f t="shared" si="91"/>
        <v>5.94</v>
      </c>
      <c r="AB119" s="43" t="str">
        <f t="shared" si="102"/>
        <v/>
      </c>
      <c r="AC119" s="43">
        <f t="shared" si="103"/>
        <v>1</v>
      </c>
      <c r="AD119" s="43" t="str">
        <f t="shared" si="104"/>
        <v/>
      </c>
      <c r="AE119" s="43" t="str">
        <f t="shared" si="105"/>
        <v/>
      </c>
      <c r="AF119" s="43" t="str">
        <f t="shared" si="106"/>
        <v/>
      </c>
      <c r="AG119" s="41">
        <f>Tableau274546[[#This Row],[Surf Men ext]]</f>
        <v>2.14</v>
      </c>
      <c r="AH119" s="43" t="str">
        <f t="shared" si="107"/>
        <v/>
      </c>
      <c r="AI119" s="43">
        <f t="shared" si="108"/>
        <v>2.14</v>
      </c>
      <c r="AJ119" s="43" t="str">
        <f t="shared" si="109"/>
        <v/>
      </c>
      <c r="AK119" s="43" t="str">
        <f t="shared" si="110"/>
        <v/>
      </c>
      <c r="AL119" s="43" t="str">
        <f t="shared" si="111"/>
        <v/>
      </c>
      <c r="AM119" s="53">
        <f t="shared" si="121"/>
        <v>11.88</v>
      </c>
      <c r="AN119" s="130">
        <v>2026</v>
      </c>
      <c r="AO119" s="40" t="str">
        <f t="shared" si="112"/>
        <v/>
      </c>
      <c r="AP119" s="40">
        <f t="shared" si="113"/>
        <v>11.88</v>
      </c>
      <c r="AQ119" s="40" t="str">
        <f t="shared" si="114"/>
        <v/>
      </c>
      <c r="AR119" s="40" t="str">
        <f t="shared" si="115"/>
        <v/>
      </c>
      <c r="AS119" s="40" t="str">
        <f t="shared" si="116"/>
        <v/>
      </c>
      <c r="AT119" s="54">
        <f t="shared" si="122"/>
        <v>4.28</v>
      </c>
      <c r="AU119" s="55" t="s">
        <v>36</v>
      </c>
      <c r="AV119" s="56"/>
      <c r="AW119" s="55"/>
      <c r="AY119" s="49" t="s">
        <v>37</v>
      </c>
      <c r="AZ119" s="129" t="s">
        <v>657</v>
      </c>
      <c r="BA119" s="49"/>
    </row>
    <row r="120" spans="1:53" x14ac:dyDescent="0.2">
      <c r="A120" s="37" t="s">
        <v>33</v>
      </c>
      <c r="B120" s="51">
        <v>5</v>
      </c>
      <c r="C120" s="91" t="s">
        <v>129</v>
      </c>
      <c r="D120" s="107" t="s">
        <v>119</v>
      </c>
      <c r="E120" s="56">
        <v>1.22</v>
      </c>
      <c r="F120" s="56">
        <v>1.75</v>
      </c>
      <c r="G120" s="52">
        <f t="shared" si="123"/>
        <v>2.14</v>
      </c>
      <c r="H120" s="42"/>
      <c r="I120" s="43" t="str">
        <f t="shared" si="124"/>
        <v/>
      </c>
      <c r="J120" s="42" t="s">
        <v>35</v>
      </c>
      <c r="K120" s="41">
        <f t="shared" si="125"/>
        <v>2.14</v>
      </c>
      <c r="L120" s="65">
        <f t="shared" si="118"/>
        <v>2.14</v>
      </c>
      <c r="M120" s="65" t="str">
        <f t="shared" si="119"/>
        <v/>
      </c>
      <c r="N120" s="65" t="str">
        <f t="shared" si="120"/>
        <v/>
      </c>
      <c r="O120" s="42"/>
      <c r="P120" s="41" t="str">
        <f t="shared" si="126"/>
        <v/>
      </c>
      <c r="Q120" s="42"/>
      <c r="R120" s="41" t="str">
        <f t="shared" si="127"/>
        <v/>
      </c>
      <c r="S120" s="42"/>
      <c r="T120" s="41" t="str">
        <f t="shared" si="83"/>
        <v/>
      </c>
      <c r="U120" s="43" t="s">
        <v>35</v>
      </c>
      <c r="V120" s="43" t="str">
        <f t="shared" si="97"/>
        <v/>
      </c>
      <c r="W120" s="43">
        <f t="shared" si="98"/>
        <v>1</v>
      </c>
      <c r="X120" s="43" t="str">
        <f t="shared" si="99"/>
        <v/>
      </c>
      <c r="Y120" s="43" t="str">
        <f t="shared" si="100"/>
        <v/>
      </c>
      <c r="Z120" s="43" t="str">
        <f t="shared" si="101"/>
        <v/>
      </c>
      <c r="AA120" s="43">
        <f t="shared" si="91"/>
        <v>5.94</v>
      </c>
      <c r="AB120" s="43" t="str">
        <f t="shared" si="102"/>
        <v/>
      </c>
      <c r="AC120" s="43">
        <f t="shared" si="103"/>
        <v>1</v>
      </c>
      <c r="AD120" s="43" t="str">
        <f t="shared" si="104"/>
        <v/>
      </c>
      <c r="AE120" s="43" t="str">
        <f t="shared" si="105"/>
        <v/>
      </c>
      <c r="AF120" s="43" t="str">
        <f t="shared" si="106"/>
        <v/>
      </c>
      <c r="AG120" s="41">
        <f>Tableau274546[[#This Row],[Surf Men ext]]</f>
        <v>2.14</v>
      </c>
      <c r="AH120" s="43" t="str">
        <f t="shared" si="107"/>
        <v/>
      </c>
      <c r="AI120" s="43">
        <f t="shared" si="108"/>
        <v>2.14</v>
      </c>
      <c r="AJ120" s="43" t="str">
        <f t="shared" si="109"/>
        <v/>
      </c>
      <c r="AK120" s="43" t="str">
        <f t="shared" si="110"/>
        <v/>
      </c>
      <c r="AL120" s="43" t="str">
        <f t="shared" si="111"/>
        <v/>
      </c>
      <c r="AM120" s="53">
        <f t="shared" si="121"/>
        <v>11.88</v>
      </c>
      <c r="AN120" s="130">
        <v>2026</v>
      </c>
      <c r="AO120" s="40" t="str">
        <f t="shared" si="112"/>
        <v/>
      </c>
      <c r="AP120" s="40">
        <f t="shared" si="113"/>
        <v>11.88</v>
      </c>
      <c r="AQ120" s="40" t="str">
        <f t="shared" si="114"/>
        <v/>
      </c>
      <c r="AR120" s="40" t="str">
        <f t="shared" si="115"/>
        <v/>
      </c>
      <c r="AS120" s="40" t="str">
        <f t="shared" si="116"/>
        <v/>
      </c>
      <c r="AT120" s="54">
        <f t="shared" si="122"/>
        <v>4.28</v>
      </c>
      <c r="AU120" s="55" t="s">
        <v>36</v>
      </c>
      <c r="AV120" s="56"/>
      <c r="AW120" s="55"/>
      <c r="AY120" s="49" t="s">
        <v>37</v>
      </c>
      <c r="AZ120" s="129" t="s">
        <v>657</v>
      </c>
      <c r="BA120" s="49"/>
    </row>
    <row r="121" spans="1:53" x14ac:dyDescent="0.2">
      <c r="A121" s="37" t="s">
        <v>33</v>
      </c>
      <c r="B121" s="51">
        <v>5</v>
      </c>
      <c r="C121" s="91" t="s">
        <v>130</v>
      </c>
      <c r="D121" s="107" t="s">
        <v>119</v>
      </c>
      <c r="E121" s="56">
        <v>1.22</v>
      </c>
      <c r="F121" s="56">
        <v>1.75</v>
      </c>
      <c r="G121" s="52">
        <f t="shared" si="123"/>
        <v>2.14</v>
      </c>
      <c r="H121" s="42"/>
      <c r="I121" s="43" t="str">
        <f t="shared" si="124"/>
        <v/>
      </c>
      <c r="J121" s="42" t="s">
        <v>35</v>
      </c>
      <c r="K121" s="41">
        <f t="shared" si="125"/>
        <v>2.14</v>
      </c>
      <c r="L121" s="65">
        <f t="shared" si="118"/>
        <v>2.14</v>
      </c>
      <c r="M121" s="65" t="str">
        <f t="shared" si="119"/>
        <v/>
      </c>
      <c r="N121" s="65" t="str">
        <f t="shared" si="120"/>
        <v/>
      </c>
      <c r="O121" s="42"/>
      <c r="P121" s="41" t="str">
        <f t="shared" si="126"/>
        <v/>
      </c>
      <c r="Q121" s="42"/>
      <c r="R121" s="41" t="str">
        <f t="shared" si="127"/>
        <v/>
      </c>
      <c r="S121" s="42"/>
      <c r="T121" s="41" t="str">
        <f t="shared" si="83"/>
        <v/>
      </c>
      <c r="U121" s="43" t="s">
        <v>35</v>
      </c>
      <c r="V121" s="43" t="str">
        <f t="shared" si="97"/>
        <v/>
      </c>
      <c r="W121" s="43">
        <f t="shared" si="98"/>
        <v>1</v>
      </c>
      <c r="X121" s="43" t="str">
        <f t="shared" si="99"/>
        <v/>
      </c>
      <c r="Y121" s="43" t="str">
        <f t="shared" si="100"/>
        <v/>
      </c>
      <c r="Z121" s="43" t="str">
        <f t="shared" si="101"/>
        <v/>
      </c>
      <c r="AA121" s="43">
        <f t="shared" si="91"/>
        <v>5.94</v>
      </c>
      <c r="AB121" s="43" t="str">
        <f t="shared" si="102"/>
        <v/>
      </c>
      <c r="AC121" s="43">
        <f t="shared" si="103"/>
        <v>1</v>
      </c>
      <c r="AD121" s="43" t="str">
        <f t="shared" si="104"/>
        <v/>
      </c>
      <c r="AE121" s="43" t="str">
        <f t="shared" si="105"/>
        <v/>
      </c>
      <c r="AF121" s="43" t="str">
        <f t="shared" si="106"/>
        <v/>
      </c>
      <c r="AG121" s="41">
        <f>Tableau274546[[#This Row],[Surf Men ext]]</f>
        <v>2.14</v>
      </c>
      <c r="AH121" s="43" t="str">
        <f t="shared" si="107"/>
        <v/>
      </c>
      <c r="AI121" s="43">
        <f t="shared" si="108"/>
        <v>2.14</v>
      </c>
      <c r="AJ121" s="43" t="str">
        <f t="shared" si="109"/>
        <v/>
      </c>
      <c r="AK121" s="43" t="str">
        <f t="shared" si="110"/>
        <v/>
      </c>
      <c r="AL121" s="43" t="str">
        <f t="shared" si="111"/>
        <v/>
      </c>
      <c r="AM121" s="53">
        <f t="shared" si="121"/>
        <v>11.88</v>
      </c>
      <c r="AN121" s="130">
        <v>2026</v>
      </c>
      <c r="AO121" s="40" t="str">
        <f t="shared" si="112"/>
        <v/>
      </c>
      <c r="AP121" s="40">
        <f t="shared" si="113"/>
        <v>11.88</v>
      </c>
      <c r="AQ121" s="40" t="str">
        <f t="shared" si="114"/>
        <v/>
      </c>
      <c r="AR121" s="40" t="str">
        <f t="shared" si="115"/>
        <v/>
      </c>
      <c r="AS121" s="40" t="str">
        <f t="shared" si="116"/>
        <v/>
      </c>
      <c r="AT121" s="54">
        <f t="shared" si="122"/>
        <v>4.28</v>
      </c>
      <c r="AU121" s="55" t="s">
        <v>36</v>
      </c>
      <c r="AV121" s="56"/>
      <c r="AW121" s="55"/>
      <c r="AY121" s="49" t="s">
        <v>37</v>
      </c>
      <c r="AZ121" s="129" t="s">
        <v>657</v>
      </c>
      <c r="BA121" s="49"/>
    </row>
    <row r="122" spans="1:53" x14ac:dyDescent="0.2">
      <c r="A122" s="37" t="s">
        <v>33</v>
      </c>
      <c r="B122" s="51">
        <v>5</v>
      </c>
      <c r="C122" s="91" t="s">
        <v>131</v>
      </c>
      <c r="D122" s="107" t="s">
        <v>119</v>
      </c>
      <c r="E122" s="56">
        <v>1.22</v>
      </c>
      <c r="F122" s="56">
        <v>1.75</v>
      </c>
      <c r="G122" s="52">
        <f t="shared" si="123"/>
        <v>2.14</v>
      </c>
      <c r="H122" s="42"/>
      <c r="I122" s="43" t="str">
        <f t="shared" si="124"/>
        <v/>
      </c>
      <c r="J122" s="42" t="s">
        <v>35</v>
      </c>
      <c r="K122" s="41">
        <f t="shared" si="125"/>
        <v>2.14</v>
      </c>
      <c r="L122" s="65">
        <f t="shared" si="118"/>
        <v>2.14</v>
      </c>
      <c r="M122" s="65" t="str">
        <f t="shared" si="119"/>
        <v/>
      </c>
      <c r="N122" s="65" t="str">
        <f t="shared" si="120"/>
        <v/>
      </c>
      <c r="O122" s="42"/>
      <c r="P122" s="41" t="str">
        <f t="shared" si="126"/>
        <v/>
      </c>
      <c r="Q122" s="42"/>
      <c r="R122" s="41" t="str">
        <f t="shared" si="127"/>
        <v/>
      </c>
      <c r="S122" s="42"/>
      <c r="T122" s="41" t="str">
        <f t="shared" si="83"/>
        <v/>
      </c>
      <c r="U122" s="43" t="s">
        <v>35</v>
      </c>
      <c r="V122" s="43" t="str">
        <f t="shared" si="97"/>
        <v/>
      </c>
      <c r="W122" s="43">
        <f t="shared" si="98"/>
        <v>1</v>
      </c>
      <c r="X122" s="43" t="str">
        <f t="shared" si="99"/>
        <v/>
      </c>
      <c r="Y122" s="43" t="str">
        <f t="shared" si="100"/>
        <v/>
      </c>
      <c r="Z122" s="43" t="str">
        <f t="shared" si="101"/>
        <v/>
      </c>
      <c r="AA122" s="43">
        <f t="shared" si="91"/>
        <v>5.94</v>
      </c>
      <c r="AB122" s="43" t="str">
        <f t="shared" si="102"/>
        <v/>
      </c>
      <c r="AC122" s="43">
        <f t="shared" si="103"/>
        <v>1</v>
      </c>
      <c r="AD122" s="43" t="str">
        <f t="shared" si="104"/>
        <v/>
      </c>
      <c r="AE122" s="43" t="str">
        <f t="shared" si="105"/>
        <v/>
      </c>
      <c r="AF122" s="43" t="str">
        <f t="shared" si="106"/>
        <v/>
      </c>
      <c r="AG122" s="41">
        <f>Tableau274546[[#This Row],[Surf Men ext]]</f>
        <v>2.14</v>
      </c>
      <c r="AH122" s="43" t="str">
        <f t="shared" si="107"/>
        <v/>
      </c>
      <c r="AI122" s="43">
        <f t="shared" si="108"/>
        <v>2.14</v>
      </c>
      <c r="AJ122" s="43" t="str">
        <f t="shared" si="109"/>
        <v/>
      </c>
      <c r="AK122" s="43" t="str">
        <f t="shared" si="110"/>
        <v/>
      </c>
      <c r="AL122" s="43" t="str">
        <f t="shared" si="111"/>
        <v/>
      </c>
      <c r="AM122" s="53">
        <f t="shared" si="121"/>
        <v>11.88</v>
      </c>
      <c r="AN122" s="130">
        <v>2026</v>
      </c>
      <c r="AO122" s="40" t="str">
        <f t="shared" si="112"/>
        <v/>
      </c>
      <c r="AP122" s="40">
        <f t="shared" si="113"/>
        <v>11.88</v>
      </c>
      <c r="AQ122" s="40" t="str">
        <f t="shared" si="114"/>
        <v/>
      </c>
      <c r="AR122" s="40" t="str">
        <f t="shared" si="115"/>
        <v/>
      </c>
      <c r="AS122" s="40" t="str">
        <f t="shared" si="116"/>
        <v/>
      </c>
      <c r="AT122" s="54">
        <f t="shared" si="122"/>
        <v>4.28</v>
      </c>
      <c r="AU122" s="55" t="s">
        <v>36</v>
      </c>
      <c r="AV122" s="56"/>
      <c r="AW122" s="55"/>
      <c r="AY122" s="49" t="s">
        <v>37</v>
      </c>
      <c r="AZ122" s="129" t="s">
        <v>657</v>
      </c>
      <c r="BA122" s="49"/>
    </row>
    <row r="123" spans="1:53" x14ac:dyDescent="0.2">
      <c r="A123" s="37" t="s">
        <v>33</v>
      </c>
      <c r="B123" s="51">
        <v>5</v>
      </c>
      <c r="C123" s="91" t="s">
        <v>132</v>
      </c>
      <c r="D123" s="107" t="s">
        <v>119</v>
      </c>
      <c r="E123" s="56">
        <v>1.22</v>
      </c>
      <c r="F123" s="56">
        <v>1.75</v>
      </c>
      <c r="G123" s="52">
        <f t="shared" si="123"/>
        <v>2.14</v>
      </c>
      <c r="H123" s="42"/>
      <c r="I123" s="43" t="str">
        <f t="shared" si="124"/>
        <v/>
      </c>
      <c r="J123" s="42" t="s">
        <v>35</v>
      </c>
      <c r="K123" s="41">
        <f t="shared" si="125"/>
        <v>2.14</v>
      </c>
      <c r="L123" s="65">
        <f t="shared" si="118"/>
        <v>2.14</v>
      </c>
      <c r="M123" s="65" t="str">
        <f t="shared" si="119"/>
        <v/>
      </c>
      <c r="N123" s="65" t="str">
        <f t="shared" si="120"/>
        <v/>
      </c>
      <c r="O123" s="42"/>
      <c r="P123" s="41" t="str">
        <f t="shared" si="126"/>
        <v/>
      </c>
      <c r="Q123" s="42"/>
      <c r="R123" s="41" t="str">
        <f t="shared" si="127"/>
        <v/>
      </c>
      <c r="S123" s="42"/>
      <c r="T123" s="41" t="str">
        <f t="shared" si="83"/>
        <v/>
      </c>
      <c r="U123" s="43" t="s">
        <v>35</v>
      </c>
      <c r="V123" s="43" t="str">
        <f t="shared" si="97"/>
        <v/>
      </c>
      <c r="W123" s="43">
        <f t="shared" si="98"/>
        <v>1</v>
      </c>
      <c r="X123" s="43" t="str">
        <f t="shared" si="99"/>
        <v/>
      </c>
      <c r="Y123" s="43" t="str">
        <f t="shared" si="100"/>
        <v/>
      </c>
      <c r="Z123" s="43" t="str">
        <f t="shared" si="101"/>
        <v/>
      </c>
      <c r="AA123" s="43">
        <f t="shared" si="91"/>
        <v>5.94</v>
      </c>
      <c r="AB123" s="43" t="str">
        <f t="shared" si="102"/>
        <v/>
      </c>
      <c r="AC123" s="43">
        <f t="shared" si="103"/>
        <v>1</v>
      </c>
      <c r="AD123" s="43" t="str">
        <f t="shared" si="104"/>
        <v/>
      </c>
      <c r="AE123" s="43" t="str">
        <f t="shared" si="105"/>
        <v/>
      </c>
      <c r="AF123" s="43" t="str">
        <f t="shared" si="106"/>
        <v/>
      </c>
      <c r="AG123" s="41">
        <f>Tableau274546[[#This Row],[Surf Men ext]]</f>
        <v>2.14</v>
      </c>
      <c r="AH123" s="43" t="str">
        <f t="shared" si="107"/>
        <v/>
      </c>
      <c r="AI123" s="43">
        <f t="shared" si="108"/>
        <v>2.14</v>
      </c>
      <c r="AJ123" s="43" t="str">
        <f t="shared" si="109"/>
        <v/>
      </c>
      <c r="AK123" s="43" t="str">
        <f t="shared" si="110"/>
        <v/>
      </c>
      <c r="AL123" s="43" t="str">
        <f t="shared" si="111"/>
        <v/>
      </c>
      <c r="AM123" s="53">
        <f t="shared" si="121"/>
        <v>11.88</v>
      </c>
      <c r="AN123" s="130">
        <v>2026</v>
      </c>
      <c r="AO123" s="40" t="str">
        <f t="shared" si="112"/>
        <v/>
      </c>
      <c r="AP123" s="40">
        <f t="shared" si="113"/>
        <v>11.88</v>
      </c>
      <c r="AQ123" s="40" t="str">
        <f t="shared" si="114"/>
        <v/>
      </c>
      <c r="AR123" s="40" t="str">
        <f t="shared" si="115"/>
        <v/>
      </c>
      <c r="AS123" s="40" t="str">
        <f t="shared" si="116"/>
        <v/>
      </c>
      <c r="AT123" s="54">
        <f t="shared" si="122"/>
        <v>4.28</v>
      </c>
      <c r="AU123" s="55" t="s">
        <v>36</v>
      </c>
      <c r="AV123" s="56"/>
      <c r="AW123" s="55"/>
      <c r="AY123" s="49" t="s">
        <v>37</v>
      </c>
      <c r="AZ123" s="129" t="s">
        <v>657</v>
      </c>
      <c r="BA123" s="49"/>
    </row>
    <row r="124" spans="1:53" x14ac:dyDescent="0.2">
      <c r="A124" s="37" t="s">
        <v>33</v>
      </c>
      <c r="B124" s="51">
        <v>5</v>
      </c>
      <c r="C124" s="92" t="s">
        <v>133</v>
      </c>
      <c r="D124" s="107" t="s">
        <v>119</v>
      </c>
      <c r="E124" s="56">
        <v>1.22</v>
      </c>
      <c r="F124" s="56">
        <v>1.75</v>
      </c>
      <c r="G124" s="52">
        <f t="shared" si="123"/>
        <v>2.14</v>
      </c>
      <c r="H124" s="42"/>
      <c r="I124" s="43" t="str">
        <f t="shared" si="124"/>
        <v/>
      </c>
      <c r="J124" s="42" t="s">
        <v>35</v>
      </c>
      <c r="K124" s="41">
        <f t="shared" si="125"/>
        <v>2.14</v>
      </c>
      <c r="L124" s="65">
        <f t="shared" si="118"/>
        <v>2.14</v>
      </c>
      <c r="M124" s="65" t="str">
        <f t="shared" si="119"/>
        <v/>
      </c>
      <c r="N124" s="65" t="str">
        <f t="shared" si="120"/>
        <v/>
      </c>
      <c r="O124" s="42"/>
      <c r="P124" s="41" t="str">
        <f t="shared" si="126"/>
        <v/>
      </c>
      <c r="Q124" s="42"/>
      <c r="R124" s="41" t="str">
        <f t="shared" si="127"/>
        <v/>
      </c>
      <c r="S124" s="42"/>
      <c r="T124" s="41" t="str">
        <f t="shared" si="83"/>
        <v/>
      </c>
      <c r="U124" s="43" t="s">
        <v>35</v>
      </c>
      <c r="V124" s="43">
        <f t="shared" si="97"/>
        <v>1</v>
      </c>
      <c r="W124" s="43" t="str">
        <f t="shared" si="98"/>
        <v/>
      </c>
      <c r="X124" s="43" t="str">
        <f t="shared" si="99"/>
        <v/>
      </c>
      <c r="Y124" s="43" t="str">
        <f t="shared" si="100"/>
        <v/>
      </c>
      <c r="Z124" s="43" t="str">
        <f t="shared" si="101"/>
        <v/>
      </c>
      <c r="AA124" s="43">
        <f t="shared" si="91"/>
        <v>5.94</v>
      </c>
      <c r="AB124" s="43">
        <f t="shared" si="102"/>
        <v>1</v>
      </c>
      <c r="AC124" s="43" t="str">
        <f t="shared" si="103"/>
        <v/>
      </c>
      <c r="AD124" s="43" t="str">
        <f t="shared" si="104"/>
        <v/>
      </c>
      <c r="AE124" s="43" t="str">
        <f t="shared" si="105"/>
        <v/>
      </c>
      <c r="AF124" s="43" t="str">
        <f t="shared" si="106"/>
        <v/>
      </c>
      <c r="AG124" s="41">
        <f>Tableau274546[[#This Row],[Surf Men ext]]</f>
        <v>2.14</v>
      </c>
      <c r="AH124" s="43">
        <f t="shared" si="107"/>
        <v>2.14</v>
      </c>
      <c r="AI124" s="43" t="str">
        <f t="shared" si="108"/>
        <v/>
      </c>
      <c r="AJ124" s="43" t="str">
        <f t="shared" si="109"/>
        <v/>
      </c>
      <c r="AK124" s="43" t="str">
        <f t="shared" si="110"/>
        <v/>
      </c>
      <c r="AL124" s="43" t="str">
        <f t="shared" si="111"/>
        <v/>
      </c>
      <c r="AM124" s="53">
        <f t="shared" si="121"/>
        <v>11.88</v>
      </c>
      <c r="AN124" s="97">
        <v>2025</v>
      </c>
      <c r="AO124" s="40">
        <f t="shared" si="112"/>
        <v>11.88</v>
      </c>
      <c r="AP124" s="40" t="str">
        <f t="shared" si="113"/>
        <v/>
      </c>
      <c r="AQ124" s="40" t="str">
        <f t="shared" si="114"/>
        <v/>
      </c>
      <c r="AR124" s="40" t="str">
        <f t="shared" si="115"/>
        <v/>
      </c>
      <c r="AS124" s="40" t="str">
        <f t="shared" si="116"/>
        <v/>
      </c>
      <c r="AT124" s="54">
        <f t="shared" si="122"/>
        <v>4.28</v>
      </c>
      <c r="AU124" s="55" t="s">
        <v>36</v>
      </c>
      <c r="AV124" s="56"/>
      <c r="AW124" s="55"/>
      <c r="AY124" s="49" t="s">
        <v>37</v>
      </c>
      <c r="BA124" s="49"/>
    </row>
    <row r="125" spans="1:53" x14ac:dyDescent="0.2">
      <c r="A125" s="37" t="s">
        <v>33</v>
      </c>
      <c r="B125" s="51">
        <v>5</v>
      </c>
      <c r="C125" s="92" t="s">
        <v>134</v>
      </c>
      <c r="D125" s="107" t="s">
        <v>119</v>
      </c>
      <c r="E125" s="56">
        <v>1.22</v>
      </c>
      <c r="F125" s="56">
        <v>1.75</v>
      </c>
      <c r="G125" s="52">
        <f t="shared" si="123"/>
        <v>2.14</v>
      </c>
      <c r="H125" s="42"/>
      <c r="I125" s="43" t="str">
        <f t="shared" si="124"/>
        <v/>
      </c>
      <c r="J125" s="42" t="s">
        <v>35</v>
      </c>
      <c r="K125" s="41">
        <f t="shared" si="125"/>
        <v>2.14</v>
      </c>
      <c r="L125" s="65">
        <f t="shared" si="118"/>
        <v>2.14</v>
      </c>
      <c r="M125" s="65" t="str">
        <f t="shared" si="119"/>
        <v/>
      </c>
      <c r="N125" s="65" t="str">
        <f t="shared" si="120"/>
        <v/>
      </c>
      <c r="O125" s="42"/>
      <c r="P125" s="41" t="str">
        <f t="shared" si="126"/>
        <v/>
      </c>
      <c r="Q125" s="42"/>
      <c r="R125" s="41" t="str">
        <f t="shared" si="127"/>
        <v/>
      </c>
      <c r="S125" s="42"/>
      <c r="T125" s="41" t="str">
        <f t="shared" si="83"/>
        <v/>
      </c>
      <c r="U125" s="43" t="s">
        <v>35</v>
      </c>
      <c r="V125" s="43">
        <f t="shared" si="97"/>
        <v>1</v>
      </c>
      <c r="W125" s="43" t="str">
        <f t="shared" si="98"/>
        <v/>
      </c>
      <c r="X125" s="43" t="str">
        <f t="shared" si="99"/>
        <v/>
      </c>
      <c r="Y125" s="43" t="str">
        <f t="shared" si="100"/>
        <v/>
      </c>
      <c r="Z125" s="43" t="str">
        <f t="shared" si="101"/>
        <v/>
      </c>
      <c r="AA125" s="43">
        <f t="shared" si="91"/>
        <v>5.94</v>
      </c>
      <c r="AB125" s="43">
        <f t="shared" si="102"/>
        <v>1</v>
      </c>
      <c r="AC125" s="43" t="str">
        <f t="shared" si="103"/>
        <v/>
      </c>
      <c r="AD125" s="43" t="str">
        <f t="shared" si="104"/>
        <v/>
      </c>
      <c r="AE125" s="43" t="str">
        <f t="shared" si="105"/>
        <v/>
      </c>
      <c r="AF125" s="43" t="str">
        <f t="shared" si="106"/>
        <v/>
      </c>
      <c r="AG125" s="41">
        <f>Tableau274546[[#This Row],[Surf Men ext]]</f>
        <v>2.14</v>
      </c>
      <c r="AH125" s="43">
        <f t="shared" si="107"/>
        <v>2.14</v>
      </c>
      <c r="AI125" s="43" t="str">
        <f t="shared" si="108"/>
        <v/>
      </c>
      <c r="AJ125" s="43" t="str">
        <f t="shared" si="109"/>
        <v/>
      </c>
      <c r="AK125" s="43" t="str">
        <f t="shared" si="110"/>
        <v/>
      </c>
      <c r="AL125" s="43" t="str">
        <f t="shared" si="111"/>
        <v/>
      </c>
      <c r="AM125" s="53">
        <f t="shared" si="121"/>
        <v>11.88</v>
      </c>
      <c r="AN125" s="97">
        <v>2025</v>
      </c>
      <c r="AO125" s="40">
        <f t="shared" si="112"/>
        <v>11.88</v>
      </c>
      <c r="AP125" s="40" t="str">
        <f t="shared" si="113"/>
        <v/>
      </c>
      <c r="AQ125" s="40" t="str">
        <f t="shared" si="114"/>
        <v/>
      </c>
      <c r="AR125" s="40" t="str">
        <f t="shared" si="115"/>
        <v/>
      </c>
      <c r="AS125" s="40" t="str">
        <f t="shared" si="116"/>
        <v/>
      </c>
      <c r="AT125" s="54">
        <f t="shared" si="122"/>
        <v>4.28</v>
      </c>
      <c r="AU125" s="55" t="s">
        <v>36</v>
      </c>
      <c r="AV125" s="56"/>
      <c r="AW125" s="55"/>
      <c r="AY125" s="49" t="s">
        <v>37</v>
      </c>
      <c r="BA125" s="49"/>
    </row>
    <row r="126" spans="1:53" x14ac:dyDescent="0.2">
      <c r="A126" s="37" t="s">
        <v>33</v>
      </c>
      <c r="B126" s="51">
        <v>5</v>
      </c>
      <c r="C126" s="91" t="s">
        <v>135</v>
      </c>
      <c r="D126" s="107" t="s">
        <v>119</v>
      </c>
      <c r="E126" s="56">
        <v>1.2</v>
      </c>
      <c r="F126" s="56">
        <v>1.92</v>
      </c>
      <c r="G126" s="52">
        <f t="shared" si="123"/>
        <v>2.2999999999999998</v>
      </c>
      <c r="H126" s="42"/>
      <c r="I126" s="43" t="str">
        <f t="shared" si="124"/>
        <v/>
      </c>
      <c r="J126" s="42" t="s">
        <v>35</v>
      </c>
      <c r="K126" s="41">
        <f t="shared" si="125"/>
        <v>2.2999999999999998</v>
      </c>
      <c r="L126" s="65">
        <f t="shared" si="118"/>
        <v>2.2999999999999998</v>
      </c>
      <c r="M126" s="65" t="str">
        <f t="shared" si="119"/>
        <v/>
      </c>
      <c r="N126" s="65" t="str">
        <f t="shared" si="120"/>
        <v/>
      </c>
      <c r="O126" s="42"/>
      <c r="P126" s="41" t="str">
        <f t="shared" si="126"/>
        <v/>
      </c>
      <c r="Q126" s="42"/>
      <c r="R126" s="41" t="str">
        <f t="shared" si="127"/>
        <v/>
      </c>
      <c r="S126" s="42"/>
      <c r="T126" s="41" t="str">
        <f t="shared" si="83"/>
        <v/>
      </c>
      <c r="U126" s="43" t="s">
        <v>35</v>
      </c>
      <c r="V126" s="43" t="str">
        <f t="shared" si="97"/>
        <v/>
      </c>
      <c r="W126" s="43">
        <f t="shared" si="98"/>
        <v>1</v>
      </c>
      <c r="X126" s="43" t="str">
        <f t="shared" si="99"/>
        <v/>
      </c>
      <c r="Y126" s="43" t="str">
        <f t="shared" si="100"/>
        <v/>
      </c>
      <c r="Z126" s="43" t="str">
        <f t="shared" si="101"/>
        <v/>
      </c>
      <c r="AA126" s="43">
        <f t="shared" ref="AA126:AA157" si="128">(2*E126+2*F126)</f>
        <v>6.24</v>
      </c>
      <c r="AB126" s="43" t="str">
        <f t="shared" si="102"/>
        <v/>
      </c>
      <c r="AC126" s="43">
        <f t="shared" si="103"/>
        <v>1</v>
      </c>
      <c r="AD126" s="43" t="str">
        <f t="shared" si="104"/>
        <v/>
      </c>
      <c r="AE126" s="43" t="str">
        <f t="shared" si="105"/>
        <v/>
      </c>
      <c r="AF126" s="43" t="str">
        <f t="shared" si="106"/>
        <v/>
      </c>
      <c r="AG126" s="41">
        <f>Tableau274546[[#This Row],[Surf Men ext]]</f>
        <v>2.2999999999999998</v>
      </c>
      <c r="AH126" s="43" t="str">
        <f t="shared" si="107"/>
        <v/>
      </c>
      <c r="AI126" s="43">
        <f t="shared" si="108"/>
        <v>2.2999999999999998</v>
      </c>
      <c r="AJ126" s="43" t="str">
        <f t="shared" si="109"/>
        <v/>
      </c>
      <c r="AK126" s="43" t="str">
        <f t="shared" si="110"/>
        <v/>
      </c>
      <c r="AL126" s="43" t="str">
        <f t="shared" si="111"/>
        <v/>
      </c>
      <c r="AM126" s="53">
        <f t="shared" si="121"/>
        <v>12.48</v>
      </c>
      <c r="AN126" s="97">
        <v>2026</v>
      </c>
      <c r="AO126" s="40" t="str">
        <f t="shared" si="112"/>
        <v/>
      </c>
      <c r="AP126" s="40">
        <f t="shared" si="113"/>
        <v>12.48</v>
      </c>
      <c r="AQ126" s="40" t="str">
        <f t="shared" si="114"/>
        <v/>
      </c>
      <c r="AR126" s="40" t="str">
        <f t="shared" si="115"/>
        <v/>
      </c>
      <c r="AS126" s="40" t="str">
        <f t="shared" si="116"/>
        <v/>
      </c>
      <c r="AT126" s="54">
        <f t="shared" si="122"/>
        <v>4.5999999999999996</v>
      </c>
      <c r="AU126" s="55" t="s">
        <v>36</v>
      </c>
      <c r="AV126" s="56"/>
      <c r="AW126" s="55"/>
      <c r="AY126" s="49" t="s">
        <v>37</v>
      </c>
      <c r="BA126" s="49"/>
    </row>
    <row r="127" spans="1:53" x14ac:dyDescent="0.2">
      <c r="A127" s="37" t="s">
        <v>33</v>
      </c>
      <c r="B127" s="51">
        <v>5</v>
      </c>
      <c r="C127" s="91" t="s">
        <v>136</v>
      </c>
      <c r="D127" s="107" t="s">
        <v>119</v>
      </c>
      <c r="E127" s="56">
        <v>1.2</v>
      </c>
      <c r="F127" s="56">
        <v>1.92</v>
      </c>
      <c r="G127" s="52">
        <f t="shared" si="123"/>
        <v>2.2999999999999998</v>
      </c>
      <c r="H127" s="42"/>
      <c r="I127" s="43" t="str">
        <f t="shared" si="124"/>
        <v/>
      </c>
      <c r="J127" s="42" t="s">
        <v>35</v>
      </c>
      <c r="K127" s="41">
        <f t="shared" si="125"/>
        <v>2.2999999999999998</v>
      </c>
      <c r="L127" s="65">
        <f t="shared" si="118"/>
        <v>2.2999999999999998</v>
      </c>
      <c r="M127" s="65" t="str">
        <f t="shared" si="119"/>
        <v/>
      </c>
      <c r="N127" s="65" t="str">
        <f t="shared" si="120"/>
        <v/>
      </c>
      <c r="O127" s="42"/>
      <c r="P127" s="41" t="str">
        <f t="shared" si="126"/>
        <v/>
      </c>
      <c r="Q127" s="42"/>
      <c r="R127" s="41" t="str">
        <f t="shared" si="127"/>
        <v/>
      </c>
      <c r="S127" s="42"/>
      <c r="T127" s="41" t="str">
        <f t="shared" si="83"/>
        <v/>
      </c>
      <c r="U127" s="43" t="s">
        <v>35</v>
      </c>
      <c r="V127" s="43" t="str">
        <f t="shared" si="97"/>
        <v/>
      </c>
      <c r="W127" s="43">
        <f t="shared" si="98"/>
        <v>1</v>
      </c>
      <c r="X127" s="43" t="str">
        <f t="shared" si="99"/>
        <v/>
      </c>
      <c r="Y127" s="43" t="str">
        <f t="shared" si="100"/>
        <v/>
      </c>
      <c r="Z127" s="43" t="str">
        <f t="shared" si="101"/>
        <v/>
      </c>
      <c r="AA127" s="43">
        <f t="shared" si="128"/>
        <v>6.24</v>
      </c>
      <c r="AB127" s="43" t="str">
        <f t="shared" si="102"/>
        <v/>
      </c>
      <c r="AC127" s="43">
        <f t="shared" si="103"/>
        <v>1</v>
      </c>
      <c r="AD127" s="43" t="str">
        <f t="shared" si="104"/>
        <v/>
      </c>
      <c r="AE127" s="43" t="str">
        <f t="shared" si="105"/>
        <v/>
      </c>
      <c r="AF127" s="43" t="str">
        <f t="shared" si="106"/>
        <v/>
      </c>
      <c r="AG127" s="41">
        <f>Tableau274546[[#This Row],[Surf Men ext]]</f>
        <v>2.2999999999999998</v>
      </c>
      <c r="AH127" s="43" t="str">
        <f t="shared" si="107"/>
        <v/>
      </c>
      <c r="AI127" s="43">
        <f t="shared" si="108"/>
        <v>2.2999999999999998</v>
      </c>
      <c r="AJ127" s="43" t="str">
        <f t="shared" si="109"/>
        <v/>
      </c>
      <c r="AK127" s="43" t="str">
        <f t="shared" si="110"/>
        <v/>
      </c>
      <c r="AL127" s="43" t="str">
        <f t="shared" si="111"/>
        <v/>
      </c>
      <c r="AM127" s="53">
        <f t="shared" si="121"/>
        <v>12.48</v>
      </c>
      <c r="AN127" s="97">
        <v>2026</v>
      </c>
      <c r="AO127" s="40" t="str">
        <f t="shared" si="112"/>
        <v/>
      </c>
      <c r="AP127" s="40">
        <f t="shared" si="113"/>
        <v>12.48</v>
      </c>
      <c r="AQ127" s="40" t="str">
        <f t="shared" si="114"/>
        <v/>
      </c>
      <c r="AR127" s="40" t="str">
        <f t="shared" si="115"/>
        <v/>
      </c>
      <c r="AS127" s="40" t="str">
        <f t="shared" si="116"/>
        <v/>
      </c>
      <c r="AT127" s="54">
        <f t="shared" si="122"/>
        <v>4.5999999999999996</v>
      </c>
      <c r="AU127" s="55" t="s">
        <v>36</v>
      </c>
      <c r="AV127" s="56"/>
      <c r="AW127" s="55"/>
      <c r="AY127" s="49" t="s">
        <v>37</v>
      </c>
      <c r="BA127" s="49"/>
    </row>
    <row r="128" spans="1:53" x14ac:dyDescent="0.2">
      <c r="A128" s="37" t="s">
        <v>33</v>
      </c>
      <c r="B128" s="51">
        <v>5</v>
      </c>
      <c r="C128" s="91" t="s">
        <v>137</v>
      </c>
      <c r="D128" s="107" t="s">
        <v>138</v>
      </c>
      <c r="E128" s="56">
        <v>1.18</v>
      </c>
      <c r="F128" s="56">
        <v>2.35</v>
      </c>
      <c r="G128" s="52">
        <f t="shared" si="123"/>
        <v>2.77</v>
      </c>
      <c r="H128" s="42"/>
      <c r="I128" s="43" t="str">
        <f t="shared" si="124"/>
        <v/>
      </c>
      <c r="J128" s="42" t="s">
        <v>35</v>
      </c>
      <c r="K128" s="41">
        <f t="shared" si="125"/>
        <v>2.77</v>
      </c>
      <c r="L128" s="65" t="str">
        <f t="shared" si="118"/>
        <v/>
      </c>
      <c r="M128" s="65" t="str">
        <f t="shared" si="119"/>
        <v/>
      </c>
      <c r="N128" s="65">
        <f t="shared" si="120"/>
        <v>2.77</v>
      </c>
      <c r="O128" s="42"/>
      <c r="P128" s="41" t="str">
        <f t="shared" si="126"/>
        <v/>
      </c>
      <c r="Q128" s="42"/>
      <c r="R128" s="41" t="str">
        <f t="shared" si="127"/>
        <v/>
      </c>
      <c r="S128" s="42"/>
      <c r="T128" s="41" t="str">
        <f t="shared" si="83"/>
        <v/>
      </c>
      <c r="U128" s="43" t="s">
        <v>35</v>
      </c>
      <c r="V128" s="43" t="str">
        <f t="shared" si="97"/>
        <v/>
      </c>
      <c r="W128" s="43">
        <f t="shared" si="98"/>
        <v>1</v>
      </c>
      <c r="X128" s="43" t="str">
        <f t="shared" si="99"/>
        <v/>
      </c>
      <c r="Y128" s="43" t="str">
        <f t="shared" si="100"/>
        <v/>
      </c>
      <c r="Z128" s="43" t="str">
        <f t="shared" si="101"/>
        <v/>
      </c>
      <c r="AA128" s="43">
        <f t="shared" si="128"/>
        <v>7.06</v>
      </c>
      <c r="AB128" s="43" t="str">
        <f t="shared" si="102"/>
        <v/>
      </c>
      <c r="AC128" s="43">
        <f t="shared" si="103"/>
        <v>1</v>
      </c>
      <c r="AD128" s="43" t="str">
        <f t="shared" si="104"/>
        <v/>
      </c>
      <c r="AE128" s="43" t="str">
        <f t="shared" si="105"/>
        <v/>
      </c>
      <c r="AF128" s="43" t="str">
        <f t="shared" si="106"/>
        <v/>
      </c>
      <c r="AG128" s="41">
        <f>Tableau274546[[#This Row],[Surf Men ext]]</f>
        <v>2.77</v>
      </c>
      <c r="AH128" s="43" t="str">
        <f t="shared" si="107"/>
        <v/>
      </c>
      <c r="AI128" s="43">
        <f t="shared" si="108"/>
        <v>2.77</v>
      </c>
      <c r="AJ128" s="43" t="str">
        <f t="shared" si="109"/>
        <v/>
      </c>
      <c r="AK128" s="43" t="str">
        <f t="shared" si="110"/>
        <v/>
      </c>
      <c r="AL128" s="43" t="str">
        <f t="shared" si="111"/>
        <v/>
      </c>
      <c r="AM128" s="53">
        <f t="shared" si="121"/>
        <v>14.12</v>
      </c>
      <c r="AN128" s="97">
        <v>2026</v>
      </c>
      <c r="AO128" s="40" t="str">
        <f t="shared" si="112"/>
        <v/>
      </c>
      <c r="AP128" s="40">
        <f t="shared" si="113"/>
        <v>14.12</v>
      </c>
      <c r="AQ128" s="40" t="str">
        <f t="shared" si="114"/>
        <v/>
      </c>
      <c r="AR128" s="40" t="str">
        <f t="shared" si="115"/>
        <v/>
      </c>
      <c r="AS128" s="40" t="str">
        <f t="shared" si="116"/>
        <v/>
      </c>
      <c r="AT128" s="54">
        <f t="shared" si="122"/>
        <v>5.54</v>
      </c>
      <c r="AU128" s="55"/>
      <c r="AV128" s="56"/>
      <c r="AW128" s="55" t="s">
        <v>36</v>
      </c>
      <c r="AY128" s="49" t="s">
        <v>139</v>
      </c>
      <c r="BA128" s="49"/>
    </row>
    <row r="129" spans="1:53" ht="17.25" customHeight="1" x14ac:dyDescent="0.2">
      <c r="A129" s="30" t="s">
        <v>140</v>
      </c>
      <c r="B129" s="31"/>
      <c r="C129" s="32"/>
      <c r="D129" s="32"/>
      <c r="E129" s="32"/>
      <c r="F129" s="32"/>
      <c r="G129" s="33"/>
      <c r="H129" s="34"/>
      <c r="I129" s="31"/>
      <c r="J129" s="34"/>
      <c r="K129" s="31"/>
      <c r="L129" s="32"/>
      <c r="M129" s="32"/>
      <c r="N129" s="32"/>
      <c r="O129" s="34"/>
      <c r="P129" s="31"/>
      <c r="Q129" s="34"/>
      <c r="R129" s="31"/>
      <c r="S129" s="31"/>
      <c r="T129" s="31"/>
      <c r="U129" s="31"/>
      <c r="V129" s="31" t="str">
        <f t="shared" si="97"/>
        <v/>
      </c>
      <c r="W129" s="31" t="str">
        <f t="shared" si="98"/>
        <v/>
      </c>
      <c r="X129" s="31" t="str">
        <f t="shared" si="99"/>
        <v/>
      </c>
      <c r="Y129" s="31" t="str">
        <f t="shared" si="100"/>
        <v/>
      </c>
      <c r="Z129" s="31" t="str">
        <f t="shared" si="101"/>
        <v/>
      </c>
      <c r="AA129" s="31">
        <f t="shared" si="128"/>
        <v>0</v>
      </c>
      <c r="AB129" s="31" t="str">
        <f t="shared" si="102"/>
        <v/>
      </c>
      <c r="AC129" s="31" t="str">
        <f t="shared" si="103"/>
        <v/>
      </c>
      <c r="AD129" s="31" t="str">
        <f t="shared" si="104"/>
        <v/>
      </c>
      <c r="AE129" s="31" t="str">
        <f t="shared" si="105"/>
        <v/>
      </c>
      <c r="AF129" s="31" t="str">
        <f t="shared" si="106"/>
        <v/>
      </c>
      <c r="AG129" s="31">
        <f>Tableau274546[[#This Row],[Surf Men ext]]</f>
        <v>0</v>
      </c>
      <c r="AH129" s="114" t="str">
        <f t="shared" si="107"/>
        <v/>
      </c>
      <c r="AI129" s="114" t="str">
        <f t="shared" si="108"/>
        <v/>
      </c>
      <c r="AJ129" s="114" t="str">
        <f t="shared" si="109"/>
        <v/>
      </c>
      <c r="AK129" s="114" t="str">
        <f t="shared" si="110"/>
        <v/>
      </c>
      <c r="AL129" s="114" t="str">
        <f t="shared" si="111"/>
        <v/>
      </c>
      <c r="AM129" s="35"/>
      <c r="AN129" s="98"/>
      <c r="AO129" s="40" t="str">
        <f t="shared" si="112"/>
        <v/>
      </c>
      <c r="AP129" s="40" t="str">
        <f t="shared" si="113"/>
        <v/>
      </c>
      <c r="AQ129" s="40" t="str">
        <f t="shared" si="114"/>
        <v/>
      </c>
      <c r="AR129" s="40" t="str">
        <f t="shared" si="115"/>
        <v/>
      </c>
      <c r="AS129" s="40" t="str">
        <f t="shared" si="116"/>
        <v/>
      </c>
      <c r="AT129" s="34"/>
      <c r="AU129" s="36"/>
      <c r="AV129" s="32"/>
      <c r="AW129" s="31"/>
    </row>
    <row r="130" spans="1:53" x14ac:dyDescent="0.2">
      <c r="A130" s="37" t="s">
        <v>33</v>
      </c>
      <c r="B130" s="51">
        <v>6</v>
      </c>
      <c r="C130" s="93" t="s">
        <v>141</v>
      </c>
      <c r="D130" s="107" t="s">
        <v>142</v>
      </c>
      <c r="E130" s="56">
        <v>1.1299999999999999</v>
      </c>
      <c r="F130" s="56">
        <v>1.96</v>
      </c>
      <c r="G130" s="52">
        <f t="shared" si="123"/>
        <v>2.21</v>
      </c>
      <c r="H130" s="42"/>
      <c r="I130" s="43" t="str">
        <f t="shared" si="124"/>
        <v/>
      </c>
      <c r="J130" s="42" t="s">
        <v>35</v>
      </c>
      <c r="K130" s="41">
        <f t="shared" si="125"/>
        <v>2.21</v>
      </c>
      <c r="L130" s="65">
        <f t="shared" ref="L130:L147" si="129">+IF(AU130="X",$K130,"")</f>
        <v>2.21</v>
      </c>
      <c r="M130" s="65" t="str">
        <f t="shared" ref="M130:M147" si="130">+IF(AV130="X",$K130,"")</f>
        <v/>
      </c>
      <c r="N130" s="65" t="str">
        <f t="shared" ref="N130:N147" si="131">+IF(AW130="X",$K130,"")</f>
        <v/>
      </c>
      <c r="O130" s="42"/>
      <c r="P130" s="41" t="str">
        <f t="shared" si="126"/>
        <v/>
      </c>
      <c r="Q130" s="42"/>
      <c r="R130" s="41" t="str">
        <f t="shared" si="127"/>
        <v/>
      </c>
      <c r="S130" s="42"/>
      <c r="T130" s="41" t="str">
        <f t="shared" si="83"/>
        <v/>
      </c>
      <c r="U130" s="43" t="s">
        <v>35</v>
      </c>
      <c r="V130" s="43" t="str">
        <f t="shared" si="97"/>
        <v/>
      </c>
      <c r="W130" s="43">
        <f t="shared" si="98"/>
        <v>1</v>
      </c>
      <c r="X130" s="43" t="str">
        <f t="shared" si="99"/>
        <v/>
      </c>
      <c r="Y130" s="43" t="str">
        <f t="shared" si="100"/>
        <v/>
      </c>
      <c r="Z130" s="43" t="str">
        <f t="shared" si="101"/>
        <v/>
      </c>
      <c r="AA130" s="43">
        <f t="shared" si="128"/>
        <v>6.18</v>
      </c>
      <c r="AB130" s="43" t="str">
        <f t="shared" si="102"/>
        <v/>
      </c>
      <c r="AC130" s="43">
        <f t="shared" si="103"/>
        <v>1</v>
      </c>
      <c r="AD130" s="43" t="str">
        <f t="shared" si="104"/>
        <v/>
      </c>
      <c r="AE130" s="43" t="str">
        <f t="shared" si="105"/>
        <v/>
      </c>
      <c r="AF130" s="43" t="str">
        <f t="shared" si="106"/>
        <v/>
      </c>
      <c r="AG130" s="41">
        <f>Tableau274546[[#This Row],[Surf Men ext]]</f>
        <v>2.21</v>
      </c>
      <c r="AH130" s="43" t="str">
        <f t="shared" si="107"/>
        <v/>
      </c>
      <c r="AI130" s="43">
        <f t="shared" si="108"/>
        <v>2.21</v>
      </c>
      <c r="AJ130" s="43" t="str">
        <f t="shared" si="109"/>
        <v/>
      </c>
      <c r="AK130" s="43" t="str">
        <f t="shared" si="110"/>
        <v/>
      </c>
      <c r="AL130" s="43" t="str">
        <f t="shared" si="111"/>
        <v/>
      </c>
      <c r="AM130" s="53">
        <f t="shared" ref="AM130:AM147" si="132">(2*E130+2*F130)*2</f>
        <v>12.36</v>
      </c>
      <c r="AN130" s="130">
        <v>2026</v>
      </c>
      <c r="AO130" s="40" t="str">
        <f t="shared" si="112"/>
        <v/>
      </c>
      <c r="AP130" s="40">
        <f t="shared" si="113"/>
        <v>12.36</v>
      </c>
      <c r="AQ130" s="40" t="str">
        <f t="shared" si="114"/>
        <v/>
      </c>
      <c r="AR130" s="40" t="str">
        <f t="shared" si="115"/>
        <v/>
      </c>
      <c r="AS130" s="40" t="str">
        <f t="shared" si="116"/>
        <v/>
      </c>
      <c r="AT130" s="54">
        <f t="shared" ref="AT130:AT147" si="133">+G130*2</f>
        <v>4.42</v>
      </c>
      <c r="AU130" s="55" t="s">
        <v>36</v>
      </c>
      <c r="AV130" s="56"/>
      <c r="AW130" s="55"/>
      <c r="AY130" s="49" t="s">
        <v>143</v>
      </c>
      <c r="BA130" s="129" t="s">
        <v>657</v>
      </c>
    </row>
    <row r="131" spans="1:53" x14ac:dyDescent="0.2">
      <c r="A131" s="37" t="s">
        <v>33</v>
      </c>
      <c r="B131" s="51">
        <v>6</v>
      </c>
      <c r="C131" s="93" t="s">
        <v>144</v>
      </c>
      <c r="D131" s="107" t="s">
        <v>142</v>
      </c>
      <c r="E131" s="56">
        <v>1.1299999999999999</v>
      </c>
      <c r="F131" s="56">
        <v>1.96</v>
      </c>
      <c r="G131" s="52">
        <f t="shared" si="123"/>
        <v>2.21</v>
      </c>
      <c r="H131" s="42"/>
      <c r="I131" s="43" t="str">
        <f t="shared" si="124"/>
        <v/>
      </c>
      <c r="J131" s="42" t="s">
        <v>35</v>
      </c>
      <c r="K131" s="41">
        <f t="shared" si="125"/>
        <v>2.21</v>
      </c>
      <c r="L131" s="65" t="str">
        <f t="shared" si="129"/>
        <v/>
      </c>
      <c r="M131" s="65" t="str">
        <f t="shared" si="130"/>
        <v/>
      </c>
      <c r="N131" s="65">
        <f t="shared" si="131"/>
        <v>2.21</v>
      </c>
      <c r="O131" s="42"/>
      <c r="P131" s="41" t="str">
        <f>IF(O131="OUI",$G131,"")</f>
        <v/>
      </c>
      <c r="Q131" s="42"/>
      <c r="R131" s="41" t="str">
        <f t="shared" si="127"/>
        <v/>
      </c>
      <c r="S131" s="42"/>
      <c r="T131" s="41" t="str">
        <f t="shared" si="83"/>
        <v/>
      </c>
      <c r="U131" s="43"/>
      <c r="V131" s="43" t="str">
        <f t="shared" ref="V131:V148" si="134">IF($AN131=2025,1,"")</f>
        <v/>
      </c>
      <c r="W131" s="43">
        <f t="shared" ref="W131:W148" si="135">IF($AN131=2026,1,"")</f>
        <v>1</v>
      </c>
      <c r="X131" s="43" t="str">
        <f t="shared" ref="X131:X148" si="136">IF($AN131=2027,1,"")</f>
        <v/>
      </c>
      <c r="Y131" s="43" t="str">
        <f t="shared" ref="Y131:Y148" si="137">IF($AN131=2028,1,"")</f>
        <v/>
      </c>
      <c r="Z131" s="43" t="str">
        <f t="shared" ref="Z131:Z148" si="138">IF($AN131=2029,1,"")</f>
        <v/>
      </c>
      <c r="AA131" s="43">
        <f t="shared" si="128"/>
        <v>6.18</v>
      </c>
      <c r="AB131" s="43" t="str">
        <f t="shared" ref="AB131:AB159" si="139">IF($AN131=2025,1,"")</f>
        <v/>
      </c>
      <c r="AC131" s="43">
        <f t="shared" ref="AC131:AC159" si="140">IF($AN131=2026,1,"")</f>
        <v>1</v>
      </c>
      <c r="AD131" s="43" t="str">
        <f t="shared" ref="AD131:AD159" si="141">IF($AN131=2027,1,"")</f>
        <v/>
      </c>
      <c r="AE131" s="43" t="str">
        <f t="shared" ref="AE131:AE159" si="142">IF($AN131=2028,1,"")</f>
        <v/>
      </c>
      <c r="AF131" s="43" t="str">
        <f t="shared" ref="AF131:AF159" si="143">IF($AN131=2029,1,"")</f>
        <v/>
      </c>
      <c r="AG131" s="41">
        <f>Tableau274546[[#This Row],[Surf Men ext]]</f>
        <v>2.21</v>
      </c>
      <c r="AH131" s="43" t="str">
        <f t="shared" ref="AH131:AH162" si="144">IF($AN131=2025,$AG131,"")</f>
        <v/>
      </c>
      <c r="AI131" s="43">
        <f t="shared" ref="AI131:AI162" si="145">IF($AN131=2026,$AG131,"")</f>
        <v>2.21</v>
      </c>
      <c r="AJ131" s="43" t="str">
        <f t="shared" ref="AJ131:AJ162" si="146">IF($AN131=2027,$AG131,"")</f>
        <v/>
      </c>
      <c r="AK131" s="43" t="str">
        <f t="shared" ref="AK131:AK162" si="147">IF($AN131=2028,$AG131,"")</f>
        <v/>
      </c>
      <c r="AL131" s="43" t="str">
        <f t="shared" ref="AL131:AL162" si="148">IF($AN131=2029,$AG131,"")</f>
        <v/>
      </c>
      <c r="AM131" s="53">
        <f t="shared" si="132"/>
        <v>12.36</v>
      </c>
      <c r="AN131" s="130">
        <v>2026</v>
      </c>
      <c r="AO131" s="40" t="str">
        <f t="shared" si="112"/>
        <v/>
      </c>
      <c r="AP131" s="40">
        <f t="shared" si="113"/>
        <v>12.36</v>
      </c>
      <c r="AQ131" s="40" t="str">
        <f t="shared" si="114"/>
        <v/>
      </c>
      <c r="AR131" s="40" t="str">
        <f t="shared" si="115"/>
        <v/>
      </c>
      <c r="AS131" s="40" t="str">
        <f t="shared" si="116"/>
        <v/>
      </c>
      <c r="AT131" s="54">
        <f t="shared" si="133"/>
        <v>4.42</v>
      </c>
      <c r="AU131" s="55"/>
      <c r="AV131" s="56"/>
      <c r="AW131" s="55" t="s">
        <v>36</v>
      </c>
      <c r="AY131" s="83" t="s">
        <v>591</v>
      </c>
      <c r="BA131" s="129" t="s">
        <v>657</v>
      </c>
    </row>
    <row r="132" spans="1:53" x14ac:dyDescent="0.2">
      <c r="A132" s="37" t="s">
        <v>33</v>
      </c>
      <c r="B132" s="51">
        <v>6</v>
      </c>
      <c r="C132" s="91" t="s">
        <v>145</v>
      </c>
      <c r="D132" s="107" t="s">
        <v>142</v>
      </c>
      <c r="E132" s="56">
        <v>1.17</v>
      </c>
      <c r="F132" s="56">
        <v>1.87</v>
      </c>
      <c r="G132" s="52">
        <f t="shared" si="123"/>
        <v>2.19</v>
      </c>
      <c r="H132" s="42"/>
      <c r="I132" s="43" t="str">
        <f t="shared" si="124"/>
        <v/>
      </c>
      <c r="J132" s="42" t="s">
        <v>35</v>
      </c>
      <c r="K132" s="41">
        <f t="shared" si="125"/>
        <v>2.19</v>
      </c>
      <c r="L132" s="65">
        <f t="shared" si="129"/>
        <v>2.19</v>
      </c>
      <c r="M132" s="65" t="str">
        <f t="shared" si="130"/>
        <v/>
      </c>
      <c r="N132" s="65" t="str">
        <f t="shared" si="131"/>
        <v/>
      </c>
      <c r="O132" s="42"/>
      <c r="P132" s="41" t="str">
        <f t="shared" si="126"/>
        <v/>
      </c>
      <c r="Q132" s="42"/>
      <c r="R132" s="41" t="str">
        <f t="shared" si="127"/>
        <v/>
      </c>
      <c r="S132" s="42"/>
      <c r="T132" s="41" t="str">
        <f t="shared" si="83"/>
        <v/>
      </c>
      <c r="U132" s="43" t="s">
        <v>35</v>
      </c>
      <c r="V132" s="43" t="str">
        <f t="shared" si="134"/>
        <v/>
      </c>
      <c r="W132" s="43">
        <f t="shared" si="135"/>
        <v>1</v>
      </c>
      <c r="X132" s="43" t="str">
        <f t="shared" si="136"/>
        <v/>
      </c>
      <c r="Y132" s="43" t="str">
        <f t="shared" si="137"/>
        <v/>
      </c>
      <c r="Z132" s="43" t="str">
        <f t="shared" si="138"/>
        <v/>
      </c>
      <c r="AA132" s="43">
        <f t="shared" si="128"/>
        <v>6.08</v>
      </c>
      <c r="AB132" s="43" t="str">
        <f t="shared" si="139"/>
        <v/>
      </c>
      <c r="AC132" s="43">
        <f t="shared" si="140"/>
        <v>1</v>
      </c>
      <c r="AD132" s="43" t="str">
        <f t="shared" si="141"/>
        <v/>
      </c>
      <c r="AE132" s="43" t="str">
        <f t="shared" si="142"/>
        <v/>
      </c>
      <c r="AF132" s="43" t="str">
        <f t="shared" si="143"/>
        <v/>
      </c>
      <c r="AG132" s="41">
        <f>Tableau274546[[#This Row],[Surf Men ext]]</f>
        <v>2.19</v>
      </c>
      <c r="AH132" s="43" t="str">
        <f t="shared" si="144"/>
        <v/>
      </c>
      <c r="AI132" s="43">
        <f t="shared" si="145"/>
        <v>2.19</v>
      </c>
      <c r="AJ132" s="43" t="str">
        <f t="shared" si="146"/>
        <v/>
      </c>
      <c r="AK132" s="43" t="str">
        <f t="shared" si="147"/>
        <v/>
      </c>
      <c r="AL132" s="43" t="str">
        <f t="shared" si="148"/>
        <v/>
      </c>
      <c r="AM132" s="53">
        <f t="shared" si="132"/>
        <v>12.16</v>
      </c>
      <c r="AN132" s="130">
        <v>2026</v>
      </c>
      <c r="AO132" s="40" t="str">
        <f t="shared" si="112"/>
        <v/>
      </c>
      <c r="AP132" s="40">
        <f t="shared" si="113"/>
        <v>12.16</v>
      </c>
      <c r="AQ132" s="40" t="str">
        <f t="shared" si="114"/>
        <v/>
      </c>
      <c r="AR132" s="40" t="str">
        <f t="shared" si="115"/>
        <v/>
      </c>
      <c r="AS132" s="40" t="str">
        <f t="shared" si="116"/>
        <v/>
      </c>
      <c r="AT132" s="54">
        <f t="shared" si="133"/>
        <v>4.38</v>
      </c>
      <c r="AU132" s="55" t="s">
        <v>36</v>
      </c>
      <c r="AV132" s="56"/>
      <c r="AW132" s="55"/>
      <c r="AY132" s="49" t="s">
        <v>143</v>
      </c>
      <c r="BA132" s="129" t="s">
        <v>657</v>
      </c>
    </row>
    <row r="133" spans="1:53" x14ac:dyDescent="0.2">
      <c r="A133" s="37" t="s">
        <v>33</v>
      </c>
      <c r="B133" s="51">
        <v>6</v>
      </c>
      <c r="C133" s="91" t="s">
        <v>146</v>
      </c>
      <c r="D133" s="107" t="s">
        <v>142</v>
      </c>
      <c r="E133" s="56">
        <v>1.17</v>
      </c>
      <c r="F133" s="56">
        <v>1.87</v>
      </c>
      <c r="G133" s="52">
        <f t="shared" si="123"/>
        <v>2.19</v>
      </c>
      <c r="H133" s="42"/>
      <c r="I133" s="43" t="str">
        <f t="shared" si="124"/>
        <v/>
      </c>
      <c r="J133" s="42" t="s">
        <v>35</v>
      </c>
      <c r="K133" s="41">
        <f t="shared" si="125"/>
        <v>2.19</v>
      </c>
      <c r="L133" s="65">
        <f t="shared" si="129"/>
        <v>2.19</v>
      </c>
      <c r="M133" s="65" t="str">
        <f t="shared" si="130"/>
        <v/>
      </c>
      <c r="N133" s="65" t="str">
        <f t="shared" si="131"/>
        <v/>
      </c>
      <c r="O133" s="42"/>
      <c r="P133" s="41" t="str">
        <f t="shared" si="126"/>
        <v/>
      </c>
      <c r="Q133" s="42"/>
      <c r="R133" s="41" t="str">
        <f t="shared" si="127"/>
        <v/>
      </c>
      <c r="S133" s="42"/>
      <c r="T133" s="41" t="str">
        <f t="shared" si="83"/>
        <v/>
      </c>
      <c r="U133" s="43" t="s">
        <v>35</v>
      </c>
      <c r="V133" s="43" t="str">
        <f t="shared" si="134"/>
        <v/>
      </c>
      <c r="W133" s="43">
        <f t="shared" si="135"/>
        <v>1</v>
      </c>
      <c r="X133" s="43" t="str">
        <f t="shared" si="136"/>
        <v/>
      </c>
      <c r="Y133" s="43" t="str">
        <f t="shared" si="137"/>
        <v/>
      </c>
      <c r="Z133" s="43" t="str">
        <f t="shared" si="138"/>
        <v/>
      </c>
      <c r="AA133" s="43">
        <f t="shared" si="128"/>
        <v>6.08</v>
      </c>
      <c r="AB133" s="43" t="str">
        <f t="shared" si="139"/>
        <v/>
      </c>
      <c r="AC133" s="43">
        <f t="shared" si="140"/>
        <v>1</v>
      </c>
      <c r="AD133" s="43" t="str">
        <f t="shared" si="141"/>
        <v/>
      </c>
      <c r="AE133" s="43" t="str">
        <f t="shared" si="142"/>
        <v/>
      </c>
      <c r="AF133" s="43" t="str">
        <f t="shared" si="143"/>
        <v/>
      </c>
      <c r="AG133" s="41">
        <f>Tableau274546[[#This Row],[Surf Men ext]]</f>
        <v>2.19</v>
      </c>
      <c r="AH133" s="43" t="str">
        <f t="shared" si="144"/>
        <v/>
      </c>
      <c r="AI133" s="43">
        <f t="shared" si="145"/>
        <v>2.19</v>
      </c>
      <c r="AJ133" s="43" t="str">
        <f t="shared" si="146"/>
        <v/>
      </c>
      <c r="AK133" s="43" t="str">
        <f t="shared" si="147"/>
        <v/>
      </c>
      <c r="AL133" s="43" t="str">
        <f t="shared" si="148"/>
        <v/>
      </c>
      <c r="AM133" s="53">
        <f t="shared" si="132"/>
        <v>12.16</v>
      </c>
      <c r="AN133" s="130">
        <v>2026</v>
      </c>
      <c r="AO133" s="40" t="str">
        <f t="shared" si="112"/>
        <v/>
      </c>
      <c r="AP133" s="40">
        <f t="shared" si="113"/>
        <v>12.16</v>
      </c>
      <c r="AQ133" s="40" t="str">
        <f t="shared" si="114"/>
        <v/>
      </c>
      <c r="AR133" s="40" t="str">
        <f t="shared" si="115"/>
        <v/>
      </c>
      <c r="AS133" s="40" t="str">
        <f t="shared" si="116"/>
        <v/>
      </c>
      <c r="AT133" s="54">
        <f t="shared" si="133"/>
        <v>4.38</v>
      </c>
      <c r="AU133" s="55" t="s">
        <v>36</v>
      </c>
      <c r="AV133" s="56"/>
      <c r="AW133" s="55"/>
      <c r="AY133" s="49" t="s">
        <v>143</v>
      </c>
      <c r="BA133" s="129" t="s">
        <v>657</v>
      </c>
    </row>
    <row r="134" spans="1:53" x14ac:dyDescent="0.2">
      <c r="A134" s="37" t="s">
        <v>33</v>
      </c>
      <c r="B134" s="51">
        <v>6</v>
      </c>
      <c r="C134" s="91" t="s">
        <v>147</v>
      </c>
      <c r="D134" s="107" t="s">
        <v>142</v>
      </c>
      <c r="E134" s="56">
        <v>1.17</v>
      </c>
      <c r="F134" s="56">
        <v>1.87</v>
      </c>
      <c r="G134" s="52">
        <f t="shared" si="123"/>
        <v>2.19</v>
      </c>
      <c r="H134" s="42"/>
      <c r="I134" s="43" t="str">
        <f t="shared" si="124"/>
        <v/>
      </c>
      <c r="J134" s="42" t="s">
        <v>35</v>
      </c>
      <c r="K134" s="41">
        <f t="shared" si="125"/>
        <v>2.19</v>
      </c>
      <c r="L134" s="65">
        <f t="shared" si="129"/>
        <v>2.19</v>
      </c>
      <c r="M134" s="65" t="str">
        <f t="shared" si="130"/>
        <v/>
      </c>
      <c r="N134" s="65" t="str">
        <f t="shared" si="131"/>
        <v/>
      </c>
      <c r="O134" s="42"/>
      <c r="P134" s="41" t="str">
        <f t="shared" si="126"/>
        <v/>
      </c>
      <c r="Q134" s="42"/>
      <c r="R134" s="41" t="str">
        <f t="shared" si="127"/>
        <v/>
      </c>
      <c r="S134" s="42"/>
      <c r="T134" s="41" t="str">
        <f t="shared" si="83"/>
        <v/>
      </c>
      <c r="U134" s="43" t="s">
        <v>35</v>
      </c>
      <c r="V134" s="43" t="str">
        <f t="shared" si="134"/>
        <v/>
      </c>
      <c r="W134" s="43">
        <f t="shared" si="135"/>
        <v>1</v>
      </c>
      <c r="X134" s="43" t="str">
        <f t="shared" si="136"/>
        <v/>
      </c>
      <c r="Y134" s="43" t="str">
        <f t="shared" si="137"/>
        <v/>
      </c>
      <c r="Z134" s="43" t="str">
        <f t="shared" si="138"/>
        <v/>
      </c>
      <c r="AA134" s="43">
        <f t="shared" si="128"/>
        <v>6.08</v>
      </c>
      <c r="AB134" s="43" t="str">
        <f t="shared" si="139"/>
        <v/>
      </c>
      <c r="AC134" s="43">
        <f t="shared" si="140"/>
        <v>1</v>
      </c>
      <c r="AD134" s="43" t="str">
        <f t="shared" si="141"/>
        <v/>
      </c>
      <c r="AE134" s="43" t="str">
        <f t="shared" si="142"/>
        <v/>
      </c>
      <c r="AF134" s="43" t="str">
        <f t="shared" si="143"/>
        <v/>
      </c>
      <c r="AG134" s="41">
        <f>Tableau274546[[#This Row],[Surf Men ext]]</f>
        <v>2.19</v>
      </c>
      <c r="AH134" s="43" t="str">
        <f t="shared" si="144"/>
        <v/>
      </c>
      <c r="AI134" s="43">
        <f t="shared" si="145"/>
        <v>2.19</v>
      </c>
      <c r="AJ134" s="43" t="str">
        <f t="shared" si="146"/>
        <v/>
      </c>
      <c r="AK134" s="43" t="str">
        <f t="shared" si="147"/>
        <v/>
      </c>
      <c r="AL134" s="43" t="str">
        <f t="shared" si="148"/>
        <v/>
      </c>
      <c r="AM134" s="53">
        <f t="shared" si="132"/>
        <v>12.16</v>
      </c>
      <c r="AN134" s="130">
        <v>2026</v>
      </c>
      <c r="AO134" s="40" t="str">
        <f t="shared" si="112"/>
        <v/>
      </c>
      <c r="AP134" s="40">
        <f t="shared" si="113"/>
        <v>12.16</v>
      </c>
      <c r="AQ134" s="40" t="str">
        <f t="shared" si="114"/>
        <v/>
      </c>
      <c r="AR134" s="40" t="str">
        <f t="shared" si="115"/>
        <v/>
      </c>
      <c r="AS134" s="40" t="str">
        <f t="shared" si="116"/>
        <v/>
      </c>
      <c r="AT134" s="54">
        <f t="shared" si="133"/>
        <v>4.38</v>
      </c>
      <c r="AU134" s="55" t="s">
        <v>36</v>
      </c>
      <c r="AV134" s="56"/>
      <c r="AW134" s="55"/>
      <c r="AY134" s="49" t="s">
        <v>143</v>
      </c>
      <c r="BA134" s="129" t="s">
        <v>657</v>
      </c>
    </row>
    <row r="135" spans="1:53" x14ac:dyDescent="0.2">
      <c r="A135" s="37" t="s">
        <v>33</v>
      </c>
      <c r="B135" s="51">
        <v>6</v>
      </c>
      <c r="C135" s="91" t="s">
        <v>148</v>
      </c>
      <c r="D135" s="107" t="s">
        <v>142</v>
      </c>
      <c r="E135" s="56">
        <v>1.17</v>
      </c>
      <c r="F135" s="56">
        <v>1.87</v>
      </c>
      <c r="G135" s="52">
        <f t="shared" si="123"/>
        <v>2.19</v>
      </c>
      <c r="H135" s="42"/>
      <c r="I135" s="43" t="str">
        <f t="shared" si="124"/>
        <v/>
      </c>
      <c r="J135" s="42" t="s">
        <v>35</v>
      </c>
      <c r="K135" s="41">
        <f t="shared" si="125"/>
        <v>2.19</v>
      </c>
      <c r="L135" s="65">
        <f t="shared" si="129"/>
        <v>2.19</v>
      </c>
      <c r="M135" s="65" t="str">
        <f t="shared" si="130"/>
        <v/>
      </c>
      <c r="N135" s="65" t="str">
        <f t="shared" si="131"/>
        <v/>
      </c>
      <c r="O135" s="42"/>
      <c r="P135" s="41" t="str">
        <f t="shared" si="126"/>
        <v/>
      </c>
      <c r="Q135" s="42"/>
      <c r="R135" s="41" t="str">
        <f t="shared" si="127"/>
        <v/>
      </c>
      <c r="S135" s="42"/>
      <c r="T135" s="41" t="str">
        <f t="shared" si="83"/>
        <v/>
      </c>
      <c r="U135" s="43" t="s">
        <v>35</v>
      </c>
      <c r="V135" s="43" t="str">
        <f t="shared" si="134"/>
        <v/>
      </c>
      <c r="W135" s="43">
        <f t="shared" si="135"/>
        <v>1</v>
      </c>
      <c r="X135" s="43" t="str">
        <f t="shared" si="136"/>
        <v/>
      </c>
      <c r="Y135" s="43" t="str">
        <f t="shared" si="137"/>
        <v/>
      </c>
      <c r="Z135" s="43" t="str">
        <f t="shared" si="138"/>
        <v/>
      </c>
      <c r="AA135" s="43">
        <f t="shared" si="128"/>
        <v>6.08</v>
      </c>
      <c r="AB135" s="43" t="str">
        <f t="shared" si="139"/>
        <v/>
      </c>
      <c r="AC135" s="43">
        <f t="shared" si="140"/>
        <v>1</v>
      </c>
      <c r="AD135" s="43" t="str">
        <f t="shared" si="141"/>
        <v/>
      </c>
      <c r="AE135" s="43" t="str">
        <f t="shared" si="142"/>
        <v/>
      </c>
      <c r="AF135" s="43" t="str">
        <f t="shared" si="143"/>
        <v/>
      </c>
      <c r="AG135" s="41">
        <f>Tableau274546[[#This Row],[Surf Men ext]]</f>
        <v>2.19</v>
      </c>
      <c r="AH135" s="43" t="str">
        <f t="shared" si="144"/>
        <v/>
      </c>
      <c r="AI135" s="43">
        <f t="shared" si="145"/>
        <v>2.19</v>
      </c>
      <c r="AJ135" s="43" t="str">
        <f t="shared" si="146"/>
        <v/>
      </c>
      <c r="AK135" s="43" t="str">
        <f t="shared" si="147"/>
        <v/>
      </c>
      <c r="AL135" s="43" t="str">
        <f t="shared" si="148"/>
        <v/>
      </c>
      <c r="AM135" s="53">
        <f t="shared" si="132"/>
        <v>12.16</v>
      </c>
      <c r="AN135" s="130">
        <v>2026</v>
      </c>
      <c r="AO135" s="40" t="str">
        <f t="shared" si="112"/>
        <v/>
      </c>
      <c r="AP135" s="40">
        <f t="shared" si="113"/>
        <v>12.16</v>
      </c>
      <c r="AQ135" s="40" t="str">
        <f t="shared" si="114"/>
        <v/>
      </c>
      <c r="AR135" s="40" t="str">
        <f t="shared" si="115"/>
        <v/>
      </c>
      <c r="AS135" s="40" t="str">
        <f t="shared" si="116"/>
        <v/>
      </c>
      <c r="AT135" s="54">
        <f t="shared" si="133"/>
        <v>4.38</v>
      </c>
      <c r="AU135" s="55" t="s">
        <v>36</v>
      </c>
      <c r="AV135" s="56"/>
      <c r="AW135" s="55"/>
      <c r="AY135" s="49" t="s">
        <v>143</v>
      </c>
      <c r="BA135" s="129" t="s">
        <v>657</v>
      </c>
    </row>
    <row r="136" spans="1:53" x14ac:dyDescent="0.2">
      <c r="A136" s="37" t="s">
        <v>33</v>
      </c>
      <c r="B136" s="51">
        <v>6</v>
      </c>
      <c r="C136" s="91" t="s">
        <v>149</v>
      </c>
      <c r="D136" s="107" t="s">
        <v>142</v>
      </c>
      <c r="E136" s="56">
        <v>1.17</v>
      </c>
      <c r="F136" s="56">
        <v>1.87</v>
      </c>
      <c r="G136" s="52">
        <f t="shared" si="123"/>
        <v>2.19</v>
      </c>
      <c r="H136" s="42"/>
      <c r="I136" s="43" t="str">
        <f t="shared" si="124"/>
        <v/>
      </c>
      <c r="J136" s="42" t="s">
        <v>35</v>
      </c>
      <c r="K136" s="41">
        <f t="shared" si="125"/>
        <v>2.19</v>
      </c>
      <c r="L136" s="65">
        <f t="shared" si="129"/>
        <v>2.19</v>
      </c>
      <c r="M136" s="65" t="str">
        <f t="shared" si="130"/>
        <v/>
      </c>
      <c r="N136" s="65" t="str">
        <f t="shared" si="131"/>
        <v/>
      </c>
      <c r="O136" s="42"/>
      <c r="P136" s="41" t="str">
        <f t="shared" si="126"/>
        <v/>
      </c>
      <c r="Q136" s="42"/>
      <c r="R136" s="41" t="str">
        <f t="shared" si="127"/>
        <v/>
      </c>
      <c r="S136" s="42"/>
      <c r="T136" s="41" t="str">
        <f t="shared" si="83"/>
        <v/>
      </c>
      <c r="U136" s="43" t="s">
        <v>35</v>
      </c>
      <c r="V136" s="43" t="str">
        <f t="shared" si="134"/>
        <v/>
      </c>
      <c r="W136" s="43">
        <f t="shared" si="135"/>
        <v>1</v>
      </c>
      <c r="X136" s="43" t="str">
        <f t="shared" si="136"/>
        <v/>
      </c>
      <c r="Y136" s="43" t="str">
        <f t="shared" si="137"/>
        <v/>
      </c>
      <c r="Z136" s="43" t="str">
        <f t="shared" si="138"/>
        <v/>
      </c>
      <c r="AA136" s="43">
        <f t="shared" si="128"/>
        <v>6.08</v>
      </c>
      <c r="AB136" s="43" t="str">
        <f t="shared" si="139"/>
        <v/>
      </c>
      <c r="AC136" s="43">
        <f t="shared" si="140"/>
        <v>1</v>
      </c>
      <c r="AD136" s="43" t="str">
        <f t="shared" si="141"/>
        <v/>
      </c>
      <c r="AE136" s="43" t="str">
        <f t="shared" si="142"/>
        <v/>
      </c>
      <c r="AF136" s="43" t="str">
        <f t="shared" si="143"/>
        <v/>
      </c>
      <c r="AG136" s="41">
        <f>Tableau274546[[#This Row],[Surf Men ext]]</f>
        <v>2.19</v>
      </c>
      <c r="AH136" s="43" t="str">
        <f t="shared" si="144"/>
        <v/>
      </c>
      <c r="AI136" s="43">
        <f t="shared" si="145"/>
        <v>2.19</v>
      </c>
      <c r="AJ136" s="43" t="str">
        <f t="shared" si="146"/>
        <v/>
      </c>
      <c r="AK136" s="43" t="str">
        <f t="shared" si="147"/>
        <v/>
      </c>
      <c r="AL136" s="43" t="str">
        <f t="shared" si="148"/>
        <v/>
      </c>
      <c r="AM136" s="53">
        <f t="shared" si="132"/>
        <v>12.16</v>
      </c>
      <c r="AN136" s="130">
        <v>2026</v>
      </c>
      <c r="AO136" s="40" t="str">
        <f t="shared" si="112"/>
        <v/>
      </c>
      <c r="AP136" s="40">
        <f t="shared" si="113"/>
        <v>12.16</v>
      </c>
      <c r="AQ136" s="40" t="str">
        <f t="shared" si="114"/>
        <v/>
      </c>
      <c r="AR136" s="40" t="str">
        <f t="shared" si="115"/>
        <v/>
      </c>
      <c r="AS136" s="40" t="str">
        <f t="shared" si="116"/>
        <v/>
      </c>
      <c r="AT136" s="54">
        <f t="shared" si="133"/>
        <v>4.38</v>
      </c>
      <c r="AU136" s="55" t="s">
        <v>36</v>
      </c>
      <c r="AV136" s="56"/>
      <c r="AW136" s="55"/>
      <c r="AY136" s="49" t="s">
        <v>143</v>
      </c>
      <c r="BA136" s="129" t="s">
        <v>657</v>
      </c>
    </row>
    <row r="137" spans="1:53" x14ac:dyDescent="0.2">
      <c r="A137" s="37" t="s">
        <v>33</v>
      </c>
      <c r="B137" s="51">
        <v>6</v>
      </c>
      <c r="C137" s="91" t="s">
        <v>150</v>
      </c>
      <c r="D137" s="107" t="s">
        <v>142</v>
      </c>
      <c r="E137" s="56">
        <v>1.17</v>
      </c>
      <c r="F137" s="56">
        <v>1.87</v>
      </c>
      <c r="G137" s="52">
        <f t="shared" si="123"/>
        <v>2.19</v>
      </c>
      <c r="H137" s="42"/>
      <c r="I137" s="43" t="str">
        <f t="shared" si="124"/>
        <v/>
      </c>
      <c r="J137" s="42" t="s">
        <v>35</v>
      </c>
      <c r="K137" s="41">
        <f t="shared" si="125"/>
        <v>2.19</v>
      </c>
      <c r="L137" s="65">
        <f t="shared" si="129"/>
        <v>2.19</v>
      </c>
      <c r="M137" s="65" t="str">
        <f t="shared" si="130"/>
        <v/>
      </c>
      <c r="N137" s="65" t="str">
        <f t="shared" si="131"/>
        <v/>
      </c>
      <c r="O137" s="42"/>
      <c r="P137" s="41" t="str">
        <f t="shared" si="126"/>
        <v/>
      </c>
      <c r="Q137" s="42"/>
      <c r="R137" s="41" t="str">
        <f t="shared" si="127"/>
        <v/>
      </c>
      <c r="S137" s="42"/>
      <c r="T137" s="41" t="str">
        <f t="shared" si="83"/>
        <v/>
      </c>
      <c r="U137" s="43" t="s">
        <v>35</v>
      </c>
      <c r="V137" s="43" t="str">
        <f t="shared" si="134"/>
        <v/>
      </c>
      <c r="W137" s="43">
        <f t="shared" si="135"/>
        <v>1</v>
      </c>
      <c r="X137" s="43" t="str">
        <f t="shared" si="136"/>
        <v/>
      </c>
      <c r="Y137" s="43" t="str">
        <f t="shared" si="137"/>
        <v/>
      </c>
      <c r="Z137" s="43" t="str">
        <f t="shared" si="138"/>
        <v/>
      </c>
      <c r="AA137" s="43">
        <f t="shared" si="128"/>
        <v>6.08</v>
      </c>
      <c r="AB137" s="43" t="str">
        <f t="shared" si="139"/>
        <v/>
      </c>
      <c r="AC137" s="43">
        <f t="shared" si="140"/>
        <v>1</v>
      </c>
      <c r="AD137" s="43" t="str">
        <f t="shared" si="141"/>
        <v/>
      </c>
      <c r="AE137" s="43" t="str">
        <f t="shared" si="142"/>
        <v/>
      </c>
      <c r="AF137" s="43" t="str">
        <f t="shared" si="143"/>
        <v/>
      </c>
      <c r="AG137" s="41">
        <f>Tableau274546[[#This Row],[Surf Men ext]]</f>
        <v>2.19</v>
      </c>
      <c r="AH137" s="43" t="str">
        <f t="shared" si="144"/>
        <v/>
      </c>
      <c r="AI137" s="43">
        <f t="shared" si="145"/>
        <v>2.19</v>
      </c>
      <c r="AJ137" s="43" t="str">
        <f t="shared" si="146"/>
        <v/>
      </c>
      <c r="AK137" s="43" t="str">
        <f t="shared" si="147"/>
        <v/>
      </c>
      <c r="AL137" s="43" t="str">
        <f t="shared" si="148"/>
        <v/>
      </c>
      <c r="AM137" s="53">
        <f t="shared" si="132"/>
        <v>12.16</v>
      </c>
      <c r="AN137" s="130">
        <v>2026</v>
      </c>
      <c r="AO137" s="40" t="str">
        <f t="shared" si="112"/>
        <v/>
      </c>
      <c r="AP137" s="40">
        <f t="shared" si="113"/>
        <v>12.16</v>
      </c>
      <c r="AQ137" s="40" t="str">
        <f t="shared" si="114"/>
        <v/>
      </c>
      <c r="AR137" s="40" t="str">
        <f t="shared" si="115"/>
        <v/>
      </c>
      <c r="AS137" s="40" t="str">
        <f t="shared" si="116"/>
        <v/>
      </c>
      <c r="AT137" s="54">
        <f t="shared" si="133"/>
        <v>4.38</v>
      </c>
      <c r="AU137" s="55" t="s">
        <v>36</v>
      </c>
      <c r="AV137" s="56"/>
      <c r="AW137" s="55"/>
      <c r="AY137" s="49" t="s">
        <v>143</v>
      </c>
      <c r="BA137" s="129" t="s">
        <v>657</v>
      </c>
    </row>
    <row r="138" spans="1:53" x14ac:dyDescent="0.2">
      <c r="A138" s="37" t="s">
        <v>33</v>
      </c>
      <c r="B138" s="51">
        <v>6</v>
      </c>
      <c r="C138" s="91" t="s">
        <v>151</v>
      </c>
      <c r="D138" s="107" t="s">
        <v>142</v>
      </c>
      <c r="E138" s="56">
        <v>1.17</v>
      </c>
      <c r="F138" s="56">
        <v>1.87</v>
      </c>
      <c r="G138" s="52">
        <f t="shared" si="123"/>
        <v>2.19</v>
      </c>
      <c r="H138" s="42"/>
      <c r="I138" s="43" t="str">
        <f t="shared" si="124"/>
        <v/>
      </c>
      <c r="J138" s="42" t="s">
        <v>35</v>
      </c>
      <c r="K138" s="41">
        <f t="shared" si="125"/>
        <v>2.19</v>
      </c>
      <c r="L138" s="65">
        <f t="shared" si="129"/>
        <v>2.19</v>
      </c>
      <c r="M138" s="65" t="str">
        <f t="shared" si="130"/>
        <v/>
      </c>
      <c r="N138" s="65" t="str">
        <f t="shared" si="131"/>
        <v/>
      </c>
      <c r="O138" s="42"/>
      <c r="P138" s="41" t="str">
        <f t="shared" si="126"/>
        <v/>
      </c>
      <c r="Q138" s="42"/>
      <c r="R138" s="41" t="str">
        <f t="shared" si="127"/>
        <v/>
      </c>
      <c r="S138" s="42"/>
      <c r="T138" s="41" t="str">
        <f t="shared" si="83"/>
        <v/>
      </c>
      <c r="U138" s="43" t="s">
        <v>35</v>
      </c>
      <c r="V138" s="43" t="str">
        <f t="shared" si="134"/>
        <v/>
      </c>
      <c r="W138" s="43">
        <f t="shared" si="135"/>
        <v>1</v>
      </c>
      <c r="X138" s="43" t="str">
        <f t="shared" si="136"/>
        <v/>
      </c>
      <c r="Y138" s="43" t="str">
        <f t="shared" si="137"/>
        <v/>
      </c>
      <c r="Z138" s="43" t="str">
        <f t="shared" si="138"/>
        <v/>
      </c>
      <c r="AA138" s="43">
        <f t="shared" si="128"/>
        <v>6.08</v>
      </c>
      <c r="AB138" s="43" t="str">
        <f t="shared" si="139"/>
        <v/>
      </c>
      <c r="AC138" s="43">
        <f t="shared" si="140"/>
        <v>1</v>
      </c>
      <c r="AD138" s="43" t="str">
        <f t="shared" si="141"/>
        <v/>
      </c>
      <c r="AE138" s="43" t="str">
        <f t="shared" si="142"/>
        <v/>
      </c>
      <c r="AF138" s="43" t="str">
        <f t="shared" si="143"/>
        <v/>
      </c>
      <c r="AG138" s="41">
        <f>Tableau274546[[#This Row],[Surf Men ext]]</f>
        <v>2.19</v>
      </c>
      <c r="AH138" s="43" t="str">
        <f t="shared" si="144"/>
        <v/>
      </c>
      <c r="AI138" s="43">
        <f t="shared" si="145"/>
        <v>2.19</v>
      </c>
      <c r="AJ138" s="43" t="str">
        <f t="shared" si="146"/>
        <v/>
      </c>
      <c r="AK138" s="43" t="str">
        <f t="shared" si="147"/>
        <v/>
      </c>
      <c r="AL138" s="43" t="str">
        <f t="shared" si="148"/>
        <v/>
      </c>
      <c r="AM138" s="53">
        <f t="shared" si="132"/>
        <v>12.16</v>
      </c>
      <c r="AN138" s="130">
        <v>2026</v>
      </c>
      <c r="AO138" s="40" t="str">
        <f t="shared" si="112"/>
        <v/>
      </c>
      <c r="AP138" s="40">
        <f t="shared" si="113"/>
        <v>12.16</v>
      </c>
      <c r="AQ138" s="40" t="str">
        <f t="shared" si="114"/>
        <v/>
      </c>
      <c r="AR138" s="40" t="str">
        <f t="shared" si="115"/>
        <v/>
      </c>
      <c r="AS138" s="40" t="str">
        <f t="shared" si="116"/>
        <v/>
      </c>
      <c r="AT138" s="54">
        <f t="shared" si="133"/>
        <v>4.38</v>
      </c>
      <c r="AU138" s="55" t="s">
        <v>36</v>
      </c>
      <c r="AV138" s="56"/>
      <c r="AW138" s="55"/>
      <c r="AY138" s="49" t="s">
        <v>143</v>
      </c>
      <c r="BA138" s="129" t="s">
        <v>657</v>
      </c>
    </row>
    <row r="139" spans="1:53" x14ac:dyDescent="0.2">
      <c r="A139" s="37" t="s">
        <v>33</v>
      </c>
      <c r="B139" s="51">
        <v>6</v>
      </c>
      <c r="C139" s="91" t="s">
        <v>152</v>
      </c>
      <c r="D139" s="107" t="s">
        <v>142</v>
      </c>
      <c r="E139" s="56">
        <v>1.17</v>
      </c>
      <c r="F139" s="56">
        <v>1.87</v>
      </c>
      <c r="G139" s="52">
        <f t="shared" si="123"/>
        <v>2.19</v>
      </c>
      <c r="H139" s="42"/>
      <c r="I139" s="43" t="str">
        <f t="shared" si="124"/>
        <v/>
      </c>
      <c r="J139" s="42" t="s">
        <v>35</v>
      </c>
      <c r="K139" s="41">
        <f t="shared" si="125"/>
        <v>2.19</v>
      </c>
      <c r="L139" s="65">
        <f t="shared" si="129"/>
        <v>2.19</v>
      </c>
      <c r="M139" s="65" t="str">
        <f t="shared" si="130"/>
        <v/>
      </c>
      <c r="N139" s="65" t="str">
        <f t="shared" si="131"/>
        <v/>
      </c>
      <c r="O139" s="42"/>
      <c r="P139" s="41" t="str">
        <f t="shared" si="126"/>
        <v/>
      </c>
      <c r="Q139" s="42"/>
      <c r="R139" s="41" t="str">
        <f t="shared" si="127"/>
        <v/>
      </c>
      <c r="S139" s="42"/>
      <c r="T139" s="41" t="str">
        <f t="shared" si="83"/>
        <v/>
      </c>
      <c r="U139" s="43" t="s">
        <v>35</v>
      </c>
      <c r="V139" s="43" t="str">
        <f t="shared" si="134"/>
        <v/>
      </c>
      <c r="W139" s="43">
        <f t="shared" si="135"/>
        <v>1</v>
      </c>
      <c r="X139" s="43" t="str">
        <f t="shared" si="136"/>
        <v/>
      </c>
      <c r="Y139" s="43" t="str">
        <f t="shared" si="137"/>
        <v/>
      </c>
      <c r="Z139" s="43" t="str">
        <f t="shared" si="138"/>
        <v/>
      </c>
      <c r="AA139" s="43">
        <f t="shared" si="128"/>
        <v>6.08</v>
      </c>
      <c r="AB139" s="43" t="str">
        <f t="shared" si="139"/>
        <v/>
      </c>
      <c r="AC139" s="43">
        <f t="shared" si="140"/>
        <v>1</v>
      </c>
      <c r="AD139" s="43" t="str">
        <f t="shared" si="141"/>
        <v/>
      </c>
      <c r="AE139" s="43" t="str">
        <f t="shared" si="142"/>
        <v/>
      </c>
      <c r="AF139" s="43" t="str">
        <f t="shared" si="143"/>
        <v/>
      </c>
      <c r="AG139" s="41">
        <f>Tableau274546[[#This Row],[Surf Men ext]]</f>
        <v>2.19</v>
      </c>
      <c r="AH139" s="43" t="str">
        <f t="shared" si="144"/>
        <v/>
      </c>
      <c r="AI139" s="43">
        <f t="shared" si="145"/>
        <v>2.19</v>
      </c>
      <c r="AJ139" s="43" t="str">
        <f t="shared" si="146"/>
        <v/>
      </c>
      <c r="AK139" s="43" t="str">
        <f t="shared" si="147"/>
        <v/>
      </c>
      <c r="AL139" s="43" t="str">
        <f t="shared" si="148"/>
        <v/>
      </c>
      <c r="AM139" s="53">
        <f t="shared" si="132"/>
        <v>12.16</v>
      </c>
      <c r="AN139" s="130">
        <v>2026</v>
      </c>
      <c r="AO139" s="40" t="str">
        <f t="shared" si="112"/>
        <v/>
      </c>
      <c r="AP139" s="40">
        <f t="shared" si="113"/>
        <v>12.16</v>
      </c>
      <c r="AQ139" s="40" t="str">
        <f t="shared" si="114"/>
        <v/>
      </c>
      <c r="AR139" s="40" t="str">
        <f t="shared" si="115"/>
        <v/>
      </c>
      <c r="AS139" s="40" t="str">
        <f t="shared" si="116"/>
        <v/>
      </c>
      <c r="AT139" s="54">
        <f t="shared" si="133"/>
        <v>4.38</v>
      </c>
      <c r="AU139" s="55" t="s">
        <v>36</v>
      </c>
      <c r="AV139" s="56"/>
      <c r="AW139" s="55"/>
      <c r="AY139" s="49" t="s">
        <v>143</v>
      </c>
      <c r="BA139" s="129" t="s">
        <v>657</v>
      </c>
    </row>
    <row r="140" spans="1:53" x14ac:dyDescent="0.2">
      <c r="A140" s="37" t="s">
        <v>33</v>
      </c>
      <c r="B140" s="51">
        <v>6</v>
      </c>
      <c r="C140" s="91" t="s">
        <v>153</v>
      </c>
      <c r="D140" s="107" t="s">
        <v>142</v>
      </c>
      <c r="E140" s="56">
        <v>1.17</v>
      </c>
      <c r="F140" s="56">
        <v>1.87</v>
      </c>
      <c r="G140" s="52">
        <f t="shared" si="123"/>
        <v>2.19</v>
      </c>
      <c r="H140" s="42"/>
      <c r="I140" s="43" t="str">
        <f t="shared" si="124"/>
        <v/>
      </c>
      <c r="J140" s="42" t="s">
        <v>35</v>
      </c>
      <c r="K140" s="41">
        <f t="shared" si="125"/>
        <v>2.19</v>
      </c>
      <c r="L140" s="65">
        <f t="shared" si="129"/>
        <v>2.19</v>
      </c>
      <c r="M140" s="65" t="str">
        <f t="shared" si="130"/>
        <v/>
      </c>
      <c r="N140" s="65" t="str">
        <f t="shared" si="131"/>
        <v/>
      </c>
      <c r="O140" s="42"/>
      <c r="P140" s="41" t="str">
        <f t="shared" si="126"/>
        <v/>
      </c>
      <c r="Q140" s="42"/>
      <c r="R140" s="41" t="str">
        <f t="shared" si="127"/>
        <v/>
      </c>
      <c r="S140" s="42"/>
      <c r="T140" s="41" t="str">
        <f t="shared" si="83"/>
        <v/>
      </c>
      <c r="U140" s="43" t="s">
        <v>35</v>
      </c>
      <c r="V140" s="43" t="str">
        <f t="shared" si="134"/>
        <v/>
      </c>
      <c r="W140" s="43">
        <f t="shared" si="135"/>
        <v>1</v>
      </c>
      <c r="X140" s="43" t="str">
        <f t="shared" si="136"/>
        <v/>
      </c>
      <c r="Y140" s="43" t="str">
        <f t="shared" si="137"/>
        <v/>
      </c>
      <c r="Z140" s="43" t="str">
        <f t="shared" si="138"/>
        <v/>
      </c>
      <c r="AA140" s="43">
        <f t="shared" si="128"/>
        <v>6.08</v>
      </c>
      <c r="AB140" s="43" t="str">
        <f t="shared" si="139"/>
        <v/>
      </c>
      <c r="AC140" s="43">
        <f t="shared" si="140"/>
        <v>1</v>
      </c>
      <c r="AD140" s="43" t="str">
        <f t="shared" si="141"/>
        <v/>
      </c>
      <c r="AE140" s="43" t="str">
        <f t="shared" si="142"/>
        <v/>
      </c>
      <c r="AF140" s="43" t="str">
        <f t="shared" si="143"/>
        <v/>
      </c>
      <c r="AG140" s="41">
        <f>Tableau274546[[#This Row],[Surf Men ext]]</f>
        <v>2.19</v>
      </c>
      <c r="AH140" s="43" t="str">
        <f t="shared" si="144"/>
        <v/>
      </c>
      <c r="AI140" s="43">
        <f t="shared" si="145"/>
        <v>2.19</v>
      </c>
      <c r="AJ140" s="43" t="str">
        <f t="shared" si="146"/>
        <v/>
      </c>
      <c r="AK140" s="43" t="str">
        <f t="shared" si="147"/>
        <v/>
      </c>
      <c r="AL140" s="43" t="str">
        <f t="shared" si="148"/>
        <v/>
      </c>
      <c r="AM140" s="53">
        <f t="shared" si="132"/>
        <v>12.16</v>
      </c>
      <c r="AN140" s="130">
        <v>2026</v>
      </c>
      <c r="AO140" s="40" t="str">
        <f t="shared" si="112"/>
        <v/>
      </c>
      <c r="AP140" s="40">
        <f t="shared" si="113"/>
        <v>12.16</v>
      </c>
      <c r="AQ140" s="40" t="str">
        <f t="shared" si="114"/>
        <v/>
      </c>
      <c r="AR140" s="40" t="str">
        <f t="shared" si="115"/>
        <v/>
      </c>
      <c r="AS140" s="40" t="str">
        <f t="shared" si="116"/>
        <v/>
      </c>
      <c r="AT140" s="54">
        <f t="shared" si="133"/>
        <v>4.38</v>
      </c>
      <c r="AU140" s="55" t="s">
        <v>36</v>
      </c>
      <c r="AV140" s="56"/>
      <c r="AW140" s="55"/>
      <c r="AY140" s="49" t="s">
        <v>143</v>
      </c>
      <c r="BA140" s="129" t="s">
        <v>657</v>
      </c>
    </row>
    <row r="141" spans="1:53" x14ac:dyDescent="0.2">
      <c r="A141" s="37" t="s">
        <v>33</v>
      </c>
      <c r="B141" s="51">
        <v>6</v>
      </c>
      <c r="C141" s="91" t="s">
        <v>154</v>
      </c>
      <c r="D141" s="107" t="s">
        <v>142</v>
      </c>
      <c r="E141" s="56">
        <v>1.17</v>
      </c>
      <c r="F141" s="56">
        <v>1.87</v>
      </c>
      <c r="G141" s="52">
        <f t="shared" si="123"/>
        <v>2.19</v>
      </c>
      <c r="H141" s="42"/>
      <c r="I141" s="43" t="str">
        <f t="shared" si="124"/>
        <v/>
      </c>
      <c r="J141" s="42" t="s">
        <v>35</v>
      </c>
      <c r="K141" s="41">
        <f t="shared" si="125"/>
        <v>2.19</v>
      </c>
      <c r="L141" s="65">
        <f t="shared" si="129"/>
        <v>2.19</v>
      </c>
      <c r="M141" s="65" t="str">
        <f t="shared" si="130"/>
        <v/>
      </c>
      <c r="N141" s="65" t="str">
        <f t="shared" si="131"/>
        <v/>
      </c>
      <c r="O141" s="42"/>
      <c r="P141" s="41" t="str">
        <f t="shared" si="126"/>
        <v/>
      </c>
      <c r="Q141" s="42"/>
      <c r="R141" s="41" t="str">
        <f t="shared" si="127"/>
        <v/>
      </c>
      <c r="S141" s="42"/>
      <c r="T141" s="41" t="str">
        <f t="shared" si="83"/>
        <v/>
      </c>
      <c r="U141" s="43" t="s">
        <v>35</v>
      </c>
      <c r="V141" s="43" t="str">
        <f t="shared" si="134"/>
        <v/>
      </c>
      <c r="W141" s="43">
        <f t="shared" si="135"/>
        <v>1</v>
      </c>
      <c r="X141" s="43" t="str">
        <f t="shared" si="136"/>
        <v/>
      </c>
      <c r="Y141" s="43" t="str">
        <f t="shared" si="137"/>
        <v/>
      </c>
      <c r="Z141" s="43" t="str">
        <f t="shared" si="138"/>
        <v/>
      </c>
      <c r="AA141" s="43">
        <f t="shared" si="128"/>
        <v>6.08</v>
      </c>
      <c r="AB141" s="43" t="str">
        <f t="shared" si="139"/>
        <v/>
      </c>
      <c r="AC141" s="43">
        <f t="shared" si="140"/>
        <v>1</v>
      </c>
      <c r="AD141" s="43" t="str">
        <f t="shared" si="141"/>
        <v/>
      </c>
      <c r="AE141" s="43" t="str">
        <f t="shared" si="142"/>
        <v/>
      </c>
      <c r="AF141" s="43" t="str">
        <f t="shared" si="143"/>
        <v/>
      </c>
      <c r="AG141" s="41">
        <f>Tableau274546[[#This Row],[Surf Men ext]]</f>
        <v>2.19</v>
      </c>
      <c r="AH141" s="43" t="str">
        <f t="shared" si="144"/>
        <v/>
      </c>
      <c r="AI141" s="43">
        <f t="shared" si="145"/>
        <v>2.19</v>
      </c>
      <c r="AJ141" s="43" t="str">
        <f t="shared" si="146"/>
        <v/>
      </c>
      <c r="AK141" s="43" t="str">
        <f t="shared" si="147"/>
        <v/>
      </c>
      <c r="AL141" s="43" t="str">
        <f t="shared" si="148"/>
        <v/>
      </c>
      <c r="AM141" s="53">
        <f t="shared" si="132"/>
        <v>12.16</v>
      </c>
      <c r="AN141" s="130">
        <v>2026</v>
      </c>
      <c r="AO141" s="40" t="str">
        <f t="shared" si="112"/>
        <v/>
      </c>
      <c r="AP141" s="40">
        <f t="shared" si="113"/>
        <v>12.16</v>
      </c>
      <c r="AQ141" s="40" t="str">
        <f t="shared" si="114"/>
        <v/>
      </c>
      <c r="AR141" s="40" t="str">
        <f t="shared" si="115"/>
        <v/>
      </c>
      <c r="AS141" s="40" t="str">
        <f t="shared" si="116"/>
        <v/>
      </c>
      <c r="AT141" s="54">
        <f t="shared" si="133"/>
        <v>4.38</v>
      </c>
      <c r="AU141" s="55" t="s">
        <v>36</v>
      </c>
      <c r="AV141" s="56"/>
      <c r="AW141" s="55"/>
      <c r="AY141" s="49" t="s">
        <v>143</v>
      </c>
      <c r="BA141" s="129" t="s">
        <v>657</v>
      </c>
    </row>
    <row r="142" spans="1:53" x14ac:dyDescent="0.2">
      <c r="A142" s="37" t="s">
        <v>33</v>
      </c>
      <c r="B142" s="51">
        <v>6</v>
      </c>
      <c r="C142" s="91" t="s">
        <v>155</v>
      </c>
      <c r="D142" s="107" t="s">
        <v>142</v>
      </c>
      <c r="E142" s="56">
        <v>1.17</v>
      </c>
      <c r="F142" s="56">
        <v>1.87</v>
      </c>
      <c r="G142" s="52">
        <f t="shared" si="123"/>
        <v>2.19</v>
      </c>
      <c r="H142" s="42"/>
      <c r="I142" s="43" t="str">
        <f t="shared" si="124"/>
        <v/>
      </c>
      <c r="J142" s="42" t="s">
        <v>35</v>
      </c>
      <c r="K142" s="41">
        <f t="shared" si="125"/>
        <v>2.19</v>
      </c>
      <c r="L142" s="65">
        <f t="shared" si="129"/>
        <v>2.19</v>
      </c>
      <c r="M142" s="65" t="str">
        <f t="shared" si="130"/>
        <v/>
      </c>
      <c r="N142" s="65" t="str">
        <f t="shared" si="131"/>
        <v/>
      </c>
      <c r="O142" s="42"/>
      <c r="P142" s="41" t="str">
        <f t="shared" si="126"/>
        <v/>
      </c>
      <c r="Q142" s="42"/>
      <c r="R142" s="41" t="str">
        <f t="shared" si="127"/>
        <v/>
      </c>
      <c r="S142" s="42"/>
      <c r="T142" s="41" t="str">
        <f t="shared" si="83"/>
        <v/>
      </c>
      <c r="U142" s="43" t="s">
        <v>35</v>
      </c>
      <c r="V142" s="43" t="str">
        <f t="shared" si="134"/>
        <v/>
      </c>
      <c r="W142" s="43">
        <f t="shared" si="135"/>
        <v>1</v>
      </c>
      <c r="X142" s="43" t="str">
        <f t="shared" si="136"/>
        <v/>
      </c>
      <c r="Y142" s="43" t="str">
        <f t="shared" si="137"/>
        <v/>
      </c>
      <c r="Z142" s="43" t="str">
        <f t="shared" si="138"/>
        <v/>
      </c>
      <c r="AA142" s="43">
        <f t="shared" si="128"/>
        <v>6.08</v>
      </c>
      <c r="AB142" s="43" t="str">
        <f t="shared" si="139"/>
        <v/>
      </c>
      <c r="AC142" s="43">
        <f t="shared" si="140"/>
        <v>1</v>
      </c>
      <c r="AD142" s="43" t="str">
        <f t="shared" si="141"/>
        <v/>
      </c>
      <c r="AE142" s="43" t="str">
        <f t="shared" si="142"/>
        <v/>
      </c>
      <c r="AF142" s="43" t="str">
        <f t="shared" si="143"/>
        <v/>
      </c>
      <c r="AG142" s="41">
        <f>Tableau274546[[#This Row],[Surf Men ext]]</f>
        <v>2.19</v>
      </c>
      <c r="AH142" s="43" t="str">
        <f t="shared" si="144"/>
        <v/>
      </c>
      <c r="AI142" s="43">
        <f t="shared" si="145"/>
        <v>2.19</v>
      </c>
      <c r="AJ142" s="43" t="str">
        <f t="shared" si="146"/>
        <v/>
      </c>
      <c r="AK142" s="43" t="str">
        <f t="shared" si="147"/>
        <v/>
      </c>
      <c r="AL142" s="43" t="str">
        <f t="shared" si="148"/>
        <v/>
      </c>
      <c r="AM142" s="53">
        <f t="shared" si="132"/>
        <v>12.16</v>
      </c>
      <c r="AN142" s="130">
        <v>2026</v>
      </c>
      <c r="AO142" s="40" t="str">
        <f t="shared" si="112"/>
        <v/>
      </c>
      <c r="AP142" s="40">
        <f t="shared" si="113"/>
        <v>12.16</v>
      </c>
      <c r="AQ142" s="40" t="str">
        <f t="shared" si="114"/>
        <v/>
      </c>
      <c r="AR142" s="40" t="str">
        <f t="shared" si="115"/>
        <v/>
      </c>
      <c r="AS142" s="40" t="str">
        <f t="shared" si="116"/>
        <v/>
      </c>
      <c r="AT142" s="54">
        <f t="shared" si="133"/>
        <v>4.38</v>
      </c>
      <c r="AU142" s="55" t="s">
        <v>36</v>
      </c>
      <c r="AV142" s="56"/>
      <c r="AW142" s="55"/>
      <c r="AY142" s="49" t="s">
        <v>143</v>
      </c>
      <c r="BA142" s="129" t="s">
        <v>657</v>
      </c>
    </row>
    <row r="143" spans="1:53" x14ac:dyDescent="0.2">
      <c r="A143" s="37" t="s">
        <v>33</v>
      </c>
      <c r="B143" s="51">
        <v>6</v>
      </c>
      <c r="C143" s="91" t="s">
        <v>156</v>
      </c>
      <c r="D143" s="107" t="s">
        <v>142</v>
      </c>
      <c r="E143" s="56">
        <v>1.17</v>
      </c>
      <c r="F143" s="56">
        <v>1.87</v>
      </c>
      <c r="G143" s="52">
        <f t="shared" si="123"/>
        <v>2.19</v>
      </c>
      <c r="H143" s="42"/>
      <c r="I143" s="43" t="str">
        <f t="shared" si="124"/>
        <v/>
      </c>
      <c r="J143" s="42" t="s">
        <v>35</v>
      </c>
      <c r="K143" s="41">
        <f t="shared" si="125"/>
        <v>2.19</v>
      </c>
      <c r="L143" s="65">
        <f t="shared" si="129"/>
        <v>2.19</v>
      </c>
      <c r="M143" s="65" t="str">
        <f t="shared" si="130"/>
        <v/>
      </c>
      <c r="N143" s="65" t="str">
        <f t="shared" si="131"/>
        <v/>
      </c>
      <c r="O143" s="42"/>
      <c r="P143" s="41" t="str">
        <f t="shared" si="126"/>
        <v/>
      </c>
      <c r="Q143" s="42"/>
      <c r="R143" s="41" t="str">
        <f t="shared" si="127"/>
        <v/>
      </c>
      <c r="S143" s="42"/>
      <c r="T143" s="41" t="str">
        <f t="shared" si="83"/>
        <v/>
      </c>
      <c r="U143" s="43" t="s">
        <v>35</v>
      </c>
      <c r="V143" s="43" t="str">
        <f t="shared" si="134"/>
        <v/>
      </c>
      <c r="W143" s="43">
        <f t="shared" si="135"/>
        <v>1</v>
      </c>
      <c r="X143" s="43" t="str">
        <f t="shared" si="136"/>
        <v/>
      </c>
      <c r="Y143" s="43" t="str">
        <f t="shared" si="137"/>
        <v/>
      </c>
      <c r="Z143" s="43" t="str">
        <f t="shared" si="138"/>
        <v/>
      </c>
      <c r="AA143" s="43">
        <f t="shared" si="128"/>
        <v>6.08</v>
      </c>
      <c r="AB143" s="43" t="str">
        <f t="shared" si="139"/>
        <v/>
      </c>
      <c r="AC143" s="43">
        <f t="shared" si="140"/>
        <v>1</v>
      </c>
      <c r="AD143" s="43" t="str">
        <f t="shared" si="141"/>
        <v/>
      </c>
      <c r="AE143" s="43" t="str">
        <f t="shared" si="142"/>
        <v/>
      </c>
      <c r="AF143" s="43" t="str">
        <f t="shared" si="143"/>
        <v/>
      </c>
      <c r="AG143" s="41">
        <f>Tableau274546[[#This Row],[Surf Men ext]]</f>
        <v>2.19</v>
      </c>
      <c r="AH143" s="43" t="str">
        <f t="shared" si="144"/>
        <v/>
      </c>
      <c r="AI143" s="43">
        <f t="shared" si="145"/>
        <v>2.19</v>
      </c>
      <c r="AJ143" s="43" t="str">
        <f t="shared" si="146"/>
        <v/>
      </c>
      <c r="AK143" s="43" t="str">
        <f t="shared" si="147"/>
        <v/>
      </c>
      <c r="AL143" s="43" t="str">
        <f t="shared" si="148"/>
        <v/>
      </c>
      <c r="AM143" s="53">
        <f t="shared" si="132"/>
        <v>12.16</v>
      </c>
      <c r="AN143" s="130">
        <v>2026</v>
      </c>
      <c r="AO143" s="40" t="str">
        <f t="shared" si="112"/>
        <v/>
      </c>
      <c r="AP143" s="40">
        <f t="shared" si="113"/>
        <v>12.16</v>
      </c>
      <c r="AQ143" s="40" t="str">
        <f t="shared" si="114"/>
        <v/>
      </c>
      <c r="AR143" s="40" t="str">
        <f t="shared" si="115"/>
        <v/>
      </c>
      <c r="AS143" s="40" t="str">
        <f t="shared" si="116"/>
        <v/>
      </c>
      <c r="AT143" s="54">
        <f t="shared" si="133"/>
        <v>4.38</v>
      </c>
      <c r="AU143" s="55" t="s">
        <v>36</v>
      </c>
      <c r="AV143" s="56"/>
      <c r="AW143" s="55"/>
      <c r="AY143" s="49" t="s">
        <v>143</v>
      </c>
      <c r="BA143" s="129" t="s">
        <v>657</v>
      </c>
    </row>
    <row r="144" spans="1:53" x14ac:dyDescent="0.2">
      <c r="A144" s="37" t="s">
        <v>33</v>
      </c>
      <c r="B144" s="51">
        <v>6</v>
      </c>
      <c r="C144" s="91" t="s">
        <v>157</v>
      </c>
      <c r="D144" s="107" t="s">
        <v>142</v>
      </c>
      <c r="E144" s="56">
        <v>1.17</v>
      </c>
      <c r="F144" s="56">
        <v>1.87</v>
      </c>
      <c r="G144" s="52">
        <f t="shared" si="123"/>
        <v>2.19</v>
      </c>
      <c r="H144" s="42"/>
      <c r="I144" s="43" t="str">
        <f t="shared" si="124"/>
        <v/>
      </c>
      <c r="J144" s="42" t="s">
        <v>35</v>
      </c>
      <c r="K144" s="41">
        <f t="shared" si="125"/>
        <v>2.19</v>
      </c>
      <c r="L144" s="65">
        <f t="shared" si="129"/>
        <v>2.19</v>
      </c>
      <c r="M144" s="65" t="str">
        <f t="shared" si="130"/>
        <v/>
      </c>
      <c r="N144" s="65" t="str">
        <f t="shared" si="131"/>
        <v/>
      </c>
      <c r="O144" s="42"/>
      <c r="P144" s="41" t="str">
        <f t="shared" si="126"/>
        <v/>
      </c>
      <c r="Q144" s="42"/>
      <c r="R144" s="41" t="str">
        <f t="shared" si="127"/>
        <v/>
      </c>
      <c r="S144" s="42"/>
      <c r="T144" s="41" t="str">
        <f t="shared" si="83"/>
        <v/>
      </c>
      <c r="U144" s="43" t="s">
        <v>35</v>
      </c>
      <c r="V144" s="43" t="str">
        <f t="shared" si="134"/>
        <v/>
      </c>
      <c r="W144" s="43">
        <f t="shared" si="135"/>
        <v>1</v>
      </c>
      <c r="X144" s="43" t="str">
        <f t="shared" si="136"/>
        <v/>
      </c>
      <c r="Y144" s="43" t="str">
        <f t="shared" si="137"/>
        <v/>
      </c>
      <c r="Z144" s="43" t="str">
        <f t="shared" si="138"/>
        <v/>
      </c>
      <c r="AA144" s="43">
        <f t="shared" si="128"/>
        <v>6.08</v>
      </c>
      <c r="AB144" s="43" t="str">
        <f t="shared" si="139"/>
        <v/>
      </c>
      <c r="AC144" s="43">
        <f t="shared" si="140"/>
        <v>1</v>
      </c>
      <c r="AD144" s="43" t="str">
        <f t="shared" si="141"/>
        <v/>
      </c>
      <c r="AE144" s="43" t="str">
        <f t="shared" si="142"/>
        <v/>
      </c>
      <c r="AF144" s="43" t="str">
        <f t="shared" si="143"/>
        <v/>
      </c>
      <c r="AG144" s="41">
        <f>Tableau274546[[#This Row],[Surf Men ext]]</f>
        <v>2.19</v>
      </c>
      <c r="AH144" s="43" t="str">
        <f t="shared" si="144"/>
        <v/>
      </c>
      <c r="AI144" s="43">
        <f t="shared" si="145"/>
        <v>2.19</v>
      </c>
      <c r="AJ144" s="43" t="str">
        <f t="shared" si="146"/>
        <v/>
      </c>
      <c r="AK144" s="43" t="str">
        <f t="shared" si="147"/>
        <v/>
      </c>
      <c r="AL144" s="43" t="str">
        <f t="shared" si="148"/>
        <v/>
      </c>
      <c r="AM144" s="53">
        <f t="shared" si="132"/>
        <v>12.16</v>
      </c>
      <c r="AN144" s="130">
        <v>2026</v>
      </c>
      <c r="AO144" s="40" t="str">
        <f t="shared" si="112"/>
        <v/>
      </c>
      <c r="AP144" s="40">
        <f t="shared" si="113"/>
        <v>12.16</v>
      </c>
      <c r="AQ144" s="40" t="str">
        <f t="shared" si="114"/>
        <v/>
      </c>
      <c r="AR144" s="40" t="str">
        <f t="shared" si="115"/>
        <v/>
      </c>
      <c r="AS144" s="40" t="str">
        <f t="shared" si="116"/>
        <v/>
      </c>
      <c r="AT144" s="54">
        <f t="shared" si="133"/>
        <v>4.38</v>
      </c>
      <c r="AU144" s="55" t="s">
        <v>36</v>
      </c>
      <c r="AV144" s="56"/>
      <c r="AW144" s="55"/>
      <c r="AY144" s="49" t="s">
        <v>143</v>
      </c>
      <c r="BA144" s="129" t="s">
        <v>657</v>
      </c>
    </row>
    <row r="145" spans="1:53" x14ac:dyDescent="0.2">
      <c r="A145" s="37" t="s">
        <v>33</v>
      </c>
      <c r="B145" s="51">
        <v>6</v>
      </c>
      <c r="C145" s="91" t="s">
        <v>158</v>
      </c>
      <c r="D145" s="107" t="s">
        <v>142</v>
      </c>
      <c r="E145" s="56">
        <v>1.17</v>
      </c>
      <c r="F145" s="56">
        <v>1.87</v>
      </c>
      <c r="G145" s="52">
        <f>E145*F145</f>
        <v>2.19</v>
      </c>
      <c r="H145" s="42"/>
      <c r="I145" s="43" t="str">
        <f t="shared" si="124"/>
        <v/>
      </c>
      <c r="J145" s="42" t="s">
        <v>35</v>
      </c>
      <c r="K145" s="41">
        <f t="shared" si="125"/>
        <v>2.19</v>
      </c>
      <c r="L145" s="65">
        <f t="shared" si="129"/>
        <v>2.19</v>
      </c>
      <c r="M145" s="65" t="str">
        <f t="shared" si="130"/>
        <v/>
      </c>
      <c r="N145" s="65" t="str">
        <f t="shared" si="131"/>
        <v/>
      </c>
      <c r="O145" s="42"/>
      <c r="P145" s="41" t="str">
        <f t="shared" si="126"/>
        <v/>
      </c>
      <c r="Q145" s="42"/>
      <c r="R145" s="41" t="str">
        <f t="shared" si="127"/>
        <v/>
      </c>
      <c r="S145" s="42"/>
      <c r="T145" s="41" t="str">
        <f t="shared" si="83"/>
        <v/>
      </c>
      <c r="U145" s="43" t="s">
        <v>35</v>
      </c>
      <c r="V145" s="43" t="str">
        <f t="shared" si="134"/>
        <v/>
      </c>
      <c r="W145" s="43">
        <f t="shared" si="135"/>
        <v>1</v>
      </c>
      <c r="X145" s="43" t="str">
        <f t="shared" si="136"/>
        <v/>
      </c>
      <c r="Y145" s="43" t="str">
        <f t="shared" si="137"/>
        <v/>
      </c>
      <c r="Z145" s="43" t="str">
        <f t="shared" si="138"/>
        <v/>
      </c>
      <c r="AA145" s="43">
        <f t="shared" si="128"/>
        <v>6.08</v>
      </c>
      <c r="AB145" s="43" t="str">
        <f t="shared" si="139"/>
        <v/>
      </c>
      <c r="AC145" s="43">
        <f t="shared" si="140"/>
        <v>1</v>
      </c>
      <c r="AD145" s="43" t="str">
        <f t="shared" si="141"/>
        <v/>
      </c>
      <c r="AE145" s="43" t="str">
        <f t="shared" si="142"/>
        <v/>
      </c>
      <c r="AF145" s="43" t="str">
        <f t="shared" si="143"/>
        <v/>
      </c>
      <c r="AG145" s="41">
        <f>Tableau274546[[#This Row],[Surf Men ext]]</f>
        <v>2.19</v>
      </c>
      <c r="AH145" s="43" t="str">
        <f t="shared" si="144"/>
        <v/>
      </c>
      <c r="AI145" s="43">
        <f t="shared" si="145"/>
        <v>2.19</v>
      </c>
      <c r="AJ145" s="43" t="str">
        <f t="shared" si="146"/>
        <v/>
      </c>
      <c r="AK145" s="43" t="str">
        <f t="shared" si="147"/>
        <v/>
      </c>
      <c r="AL145" s="43" t="str">
        <f t="shared" si="148"/>
        <v/>
      </c>
      <c r="AM145" s="53">
        <f t="shared" si="132"/>
        <v>12.16</v>
      </c>
      <c r="AN145" s="130">
        <v>2026</v>
      </c>
      <c r="AO145" s="40" t="str">
        <f t="shared" si="112"/>
        <v/>
      </c>
      <c r="AP145" s="40">
        <f t="shared" si="113"/>
        <v>12.16</v>
      </c>
      <c r="AQ145" s="40" t="str">
        <f t="shared" si="114"/>
        <v/>
      </c>
      <c r="AR145" s="40" t="str">
        <f t="shared" si="115"/>
        <v/>
      </c>
      <c r="AS145" s="40" t="str">
        <f t="shared" si="116"/>
        <v/>
      </c>
      <c r="AT145" s="54">
        <f t="shared" si="133"/>
        <v>4.38</v>
      </c>
      <c r="AU145" s="55" t="s">
        <v>36</v>
      </c>
      <c r="AV145" s="56"/>
      <c r="AW145" s="55"/>
      <c r="AY145" s="49" t="s">
        <v>143</v>
      </c>
      <c r="BA145" s="129" t="s">
        <v>657</v>
      </c>
    </row>
    <row r="146" spans="1:53" x14ac:dyDescent="0.2">
      <c r="A146" s="37" t="s">
        <v>33</v>
      </c>
      <c r="B146" s="51">
        <v>6</v>
      </c>
      <c r="C146" s="91" t="s">
        <v>159</v>
      </c>
      <c r="D146" s="107" t="s">
        <v>142</v>
      </c>
      <c r="E146" s="56">
        <v>1.17</v>
      </c>
      <c r="F146" s="56">
        <v>1.87</v>
      </c>
      <c r="G146" s="52">
        <f>E146*F146</f>
        <v>2.19</v>
      </c>
      <c r="H146" s="42"/>
      <c r="I146" s="43" t="str">
        <f t="shared" si="124"/>
        <v/>
      </c>
      <c r="J146" s="42" t="s">
        <v>35</v>
      </c>
      <c r="K146" s="41">
        <f t="shared" si="125"/>
        <v>2.19</v>
      </c>
      <c r="L146" s="65">
        <f t="shared" si="129"/>
        <v>2.19</v>
      </c>
      <c r="M146" s="65" t="str">
        <f t="shared" si="130"/>
        <v/>
      </c>
      <c r="N146" s="65" t="str">
        <f t="shared" si="131"/>
        <v/>
      </c>
      <c r="O146" s="42"/>
      <c r="P146" s="41" t="str">
        <f t="shared" si="126"/>
        <v/>
      </c>
      <c r="Q146" s="42"/>
      <c r="R146" s="41" t="str">
        <f t="shared" si="127"/>
        <v/>
      </c>
      <c r="S146" s="42"/>
      <c r="T146" s="41" t="str">
        <f t="shared" si="83"/>
        <v/>
      </c>
      <c r="U146" s="43" t="s">
        <v>35</v>
      </c>
      <c r="V146" s="43" t="str">
        <f t="shared" si="134"/>
        <v/>
      </c>
      <c r="W146" s="43">
        <f t="shared" si="135"/>
        <v>1</v>
      </c>
      <c r="X146" s="43" t="str">
        <f t="shared" si="136"/>
        <v/>
      </c>
      <c r="Y146" s="43" t="str">
        <f t="shared" si="137"/>
        <v/>
      </c>
      <c r="Z146" s="43" t="str">
        <f t="shared" si="138"/>
        <v/>
      </c>
      <c r="AA146" s="43">
        <f t="shared" si="128"/>
        <v>6.08</v>
      </c>
      <c r="AB146" s="43" t="str">
        <f t="shared" si="139"/>
        <v/>
      </c>
      <c r="AC146" s="43">
        <f t="shared" si="140"/>
        <v>1</v>
      </c>
      <c r="AD146" s="43" t="str">
        <f t="shared" si="141"/>
        <v/>
      </c>
      <c r="AE146" s="43" t="str">
        <f t="shared" si="142"/>
        <v/>
      </c>
      <c r="AF146" s="43" t="str">
        <f t="shared" si="143"/>
        <v/>
      </c>
      <c r="AG146" s="41">
        <f>Tableau274546[[#This Row],[Surf Men ext]]</f>
        <v>2.19</v>
      </c>
      <c r="AH146" s="43" t="str">
        <f t="shared" si="144"/>
        <v/>
      </c>
      <c r="AI146" s="43">
        <f t="shared" si="145"/>
        <v>2.19</v>
      </c>
      <c r="AJ146" s="43" t="str">
        <f t="shared" si="146"/>
        <v/>
      </c>
      <c r="AK146" s="43" t="str">
        <f t="shared" si="147"/>
        <v/>
      </c>
      <c r="AL146" s="43" t="str">
        <f t="shared" si="148"/>
        <v/>
      </c>
      <c r="AM146" s="53">
        <f t="shared" si="132"/>
        <v>12.16</v>
      </c>
      <c r="AN146" s="130">
        <v>2026</v>
      </c>
      <c r="AO146" s="40" t="str">
        <f t="shared" si="112"/>
        <v/>
      </c>
      <c r="AP146" s="40">
        <f t="shared" si="113"/>
        <v>12.16</v>
      </c>
      <c r="AQ146" s="40" t="str">
        <f t="shared" si="114"/>
        <v/>
      </c>
      <c r="AR146" s="40" t="str">
        <f t="shared" si="115"/>
        <v/>
      </c>
      <c r="AS146" s="40" t="str">
        <f t="shared" si="116"/>
        <v/>
      </c>
      <c r="AT146" s="54">
        <f t="shared" si="133"/>
        <v>4.38</v>
      </c>
      <c r="AU146" s="55" t="s">
        <v>36</v>
      </c>
      <c r="AV146" s="56"/>
      <c r="AW146" s="55"/>
      <c r="AY146" s="49" t="s">
        <v>143</v>
      </c>
      <c r="BA146" s="129" t="s">
        <v>657</v>
      </c>
    </row>
    <row r="147" spans="1:53" x14ac:dyDescent="0.2">
      <c r="A147" s="37" t="s">
        <v>33</v>
      </c>
      <c r="B147" s="51">
        <v>6</v>
      </c>
      <c r="C147" s="94" t="s">
        <v>160</v>
      </c>
      <c r="D147" s="107" t="s">
        <v>164</v>
      </c>
      <c r="E147" s="56">
        <v>1.28</v>
      </c>
      <c r="F147" s="56">
        <v>0.92</v>
      </c>
      <c r="G147" s="52">
        <f>E147*F147</f>
        <v>1.18</v>
      </c>
      <c r="H147" s="42"/>
      <c r="I147" s="43" t="str">
        <f t="shared" si="124"/>
        <v/>
      </c>
      <c r="J147" s="42"/>
      <c r="K147" s="41" t="str">
        <f t="shared" si="125"/>
        <v/>
      </c>
      <c r="L147" s="65" t="str">
        <f t="shared" si="129"/>
        <v/>
      </c>
      <c r="M147" s="65" t="str">
        <f t="shared" si="130"/>
        <v/>
      </c>
      <c r="N147" s="65" t="str">
        <f t="shared" si="131"/>
        <v/>
      </c>
      <c r="O147" s="42"/>
      <c r="P147" s="41" t="str">
        <f t="shared" si="126"/>
        <v/>
      </c>
      <c r="Q147" s="42"/>
      <c r="R147" s="41" t="str">
        <f t="shared" si="127"/>
        <v/>
      </c>
      <c r="S147" s="42" t="s">
        <v>35</v>
      </c>
      <c r="T147" s="41">
        <f t="shared" si="83"/>
        <v>1.18</v>
      </c>
      <c r="U147" s="43"/>
      <c r="V147" s="43" t="str">
        <f t="shared" si="134"/>
        <v/>
      </c>
      <c r="W147" s="43" t="str">
        <f t="shared" si="135"/>
        <v/>
      </c>
      <c r="X147" s="43" t="str">
        <f t="shared" si="136"/>
        <v/>
      </c>
      <c r="Y147" s="43" t="str">
        <f t="shared" si="137"/>
        <v/>
      </c>
      <c r="Z147" s="43">
        <f t="shared" si="138"/>
        <v>1</v>
      </c>
      <c r="AA147" s="43">
        <f t="shared" si="128"/>
        <v>4.4000000000000004</v>
      </c>
      <c r="AB147" s="117"/>
      <c r="AC147" s="117"/>
      <c r="AD147" s="117"/>
      <c r="AE147" s="117"/>
      <c r="AF147" s="117"/>
      <c r="AG147" s="41">
        <f>Tableau274546[[#This Row],[Surf Men ext]]</f>
        <v>1.18</v>
      </c>
      <c r="AH147" s="43" t="str">
        <f t="shared" si="144"/>
        <v/>
      </c>
      <c r="AI147" s="43" t="str">
        <f t="shared" si="145"/>
        <v/>
      </c>
      <c r="AJ147" s="43" t="str">
        <f t="shared" si="146"/>
        <v/>
      </c>
      <c r="AK147" s="43" t="str">
        <f t="shared" si="147"/>
        <v/>
      </c>
      <c r="AL147" s="43">
        <f t="shared" si="148"/>
        <v>1.18</v>
      </c>
      <c r="AM147" s="53">
        <f t="shared" si="132"/>
        <v>8.8000000000000007</v>
      </c>
      <c r="AN147" s="97">
        <v>2029</v>
      </c>
      <c r="AO147" s="40" t="str">
        <f t="shared" si="112"/>
        <v/>
      </c>
      <c r="AP147" s="40" t="str">
        <f t="shared" si="113"/>
        <v/>
      </c>
      <c r="AQ147" s="40" t="str">
        <f t="shared" si="114"/>
        <v/>
      </c>
      <c r="AR147" s="40" t="str">
        <f t="shared" si="115"/>
        <v/>
      </c>
      <c r="AS147" s="40">
        <f t="shared" si="116"/>
        <v>8.8000000000000007</v>
      </c>
      <c r="AT147" s="54">
        <f t="shared" si="133"/>
        <v>2.36</v>
      </c>
      <c r="AU147" s="55"/>
      <c r="AV147" s="55" t="s">
        <v>36</v>
      </c>
      <c r="AW147" s="55"/>
      <c r="AY147" s="49" t="s">
        <v>161</v>
      </c>
    </row>
    <row r="148" spans="1:53" ht="17.25" customHeight="1" x14ac:dyDescent="0.2">
      <c r="A148" s="30" t="s">
        <v>162</v>
      </c>
      <c r="B148" s="31"/>
      <c r="C148" s="32"/>
      <c r="D148" s="32"/>
      <c r="E148" s="32"/>
      <c r="F148" s="32"/>
      <c r="G148" s="33"/>
      <c r="H148" s="34"/>
      <c r="I148" s="31"/>
      <c r="J148" s="34"/>
      <c r="K148" s="31"/>
      <c r="L148" s="32"/>
      <c r="M148" s="32"/>
      <c r="N148" s="32"/>
      <c r="O148" s="34"/>
      <c r="P148" s="31"/>
      <c r="Q148" s="34"/>
      <c r="R148" s="31"/>
      <c r="S148" s="31"/>
      <c r="T148" s="31"/>
      <c r="U148" s="31"/>
      <c r="V148" s="31" t="str">
        <f t="shared" si="134"/>
        <v/>
      </c>
      <c r="W148" s="31" t="str">
        <f t="shared" si="135"/>
        <v/>
      </c>
      <c r="X148" s="31" t="str">
        <f t="shared" si="136"/>
        <v/>
      </c>
      <c r="Y148" s="31" t="str">
        <f t="shared" si="137"/>
        <v/>
      </c>
      <c r="Z148" s="31" t="str">
        <f t="shared" si="138"/>
        <v/>
      </c>
      <c r="AA148" s="31">
        <f t="shared" si="128"/>
        <v>0</v>
      </c>
      <c r="AB148" s="31" t="str">
        <f t="shared" si="139"/>
        <v/>
      </c>
      <c r="AC148" s="31" t="str">
        <f t="shared" si="140"/>
        <v/>
      </c>
      <c r="AD148" s="31" t="str">
        <f t="shared" si="141"/>
        <v/>
      </c>
      <c r="AE148" s="31" t="str">
        <f t="shared" si="142"/>
        <v/>
      </c>
      <c r="AF148" s="31" t="str">
        <f t="shared" si="143"/>
        <v/>
      </c>
      <c r="AG148" s="31">
        <f>Tableau274546[[#This Row],[Surf Men ext]]</f>
        <v>0</v>
      </c>
      <c r="AH148" s="114" t="str">
        <f t="shared" si="144"/>
        <v/>
      </c>
      <c r="AI148" s="114" t="str">
        <f t="shared" si="145"/>
        <v/>
      </c>
      <c r="AJ148" s="114" t="str">
        <f t="shared" si="146"/>
        <v/>
      </c>
      <c r="AK148" s="114" t="str">
        <f t="shared" si="147"/>
        <v/>
      </c>
      <c r="AL148" s="114" t="str">
        <f t="shared" si="148"/>
        <v/>
      </c>
      <c r="AM148" s="35"/>
      <c r="AN148" s="98"/>
      <c r="AO148" s="40" t="str">
        <f t="shared" si="112"/>
        <v/>
      </c>
      <c r="AP148" s="40" t="str">
        <f t="shared" si="113"/>
        <v/>
      </c>
      <c r="AQ148" s="40" t="str">
        <f t="shared" si="114"/>
        <v/>
      </c>
      <c r="AR148" s="40" t="str">
        <f t="shared" si="115"/>
        <v/>
      </c>
      <c r="AS148" s="40" t="str">
        <f t="shared" si="116"/>
        <v/>
      </c>
      <c r="AT148" s="34"/>
      <c r="AU148" s="36"/>
      <c r="AV148" s="32"/>
      <c r="AW148" s="31"/>
    </row>
    <row r="149" spans="1:53" x14ac:dyDescent="0.2">
      <c r="A149" s="37" t="s">
        <v>33</v>
      </c>
      <c r="B149" s="51">
        <v>7</v>
      </c>
      <c r="C149" s="93" t="s">
        <v>163</v>
      </c>
      <c r="D149" s="107" t="s">
        <v>164</v>
      </c>
      <c r="E149" s="56">
        <v>0.72</v>
      </c>
      <c r="F149" s="56">
        <v>0.92</v>
      </c>
      <c r="G149" s="58">
        <v>1</v>
      </c>
      <c r="H149" s="42"/>
      <c r="I149" s="43" t="str">
        <f t="shared" si="124"/>
        <v/>
      </c>
      <c r="J149" s="42"/>
      <c r="K149" s="41" t="str">
        <f t="shared" si="125"/>
        <v/>
      </c>
      <c r="L149" s="65" t="str">
        <f t="shared" ref="L149:L158" si="149">+IF(AU149="X",$K149,"")</f>
        <v/>
      </c>
      <c r="M149" s="65" t="str">
        <f t="shared" ref="M149:M158" si="150">+IF(AV149="X",$K149,"")</f>
        <v/>
      </c>
      <c r="N149" s="65" t="str">
        <f t="shared" ref="N149:N158" si="151">+IF(AW149="X",$K149,"")</f>
        <v/>
      </c>
      <c r="O149" s="42"/>
      <c r="P149" s="41" t="str">
        <f t="shared" si="126"/>
        <v/>
      </c>
      <c r="Q149" s="42"/>
      <c r="R149" s="41" t="str">
        <f t="shared" si="127"/>
        <v/>
      </c>
      <c r="S149" s="42" t="s">
        <v>35</v>
      </c>
      <c r="T149" s="41">
        <f t="shared" si="83"/>
        <v>1</v>
      </c>
      <c r="U149" s="43"/>
      <c r="V149" s="117"/>
      <c r="W149" s="117"/>
      <c r="X149" s="117"/>
      <c r="Y149" s="117"/>
      <c r="Z149" s="117"/>
      <c r="AA149" s="117">
        <f t="shared" si="128"/>
        <v>3.28</v>
      </c>
      <c r="AB149" s="117"/>
      <c r="AC149" s="117"/>
      <c r="AD149" s="117"/>
      <c r="AE149" s="117"/>
      <c r="AF149" s="117"/>
      <c r="AG149" s="41">
        <f>Tableau274546[[#This Row],[Surf Men ext]]</f>
        <v>1</v>
      </c>
      <c r="AH149" s="43" t="str">
        <f t="shared" si="144"/>
        <v/>
      </c>
      <c r="AI149" s="43" t="str">
        <f t="shared" si="145"/>
        <v/>
      </c>
      <c r="AJ149" s="43" t="str">
        <f t="shared" si="146"/>
        <v/>
      </c>
      <c r="AK149" s="43">
        <f t="shared" si="147"/>
        <v>1</v>
      </c>
      <c r="AL149" s="43" t="str">
        <f t="shared" si="148"/>
        <v/>
      </c>
      <c r="AM149" s="53">
        <f t="shared" ref="AM149:AM158" si="152">(2*E149+2*F149)*2</f>
        <v>6.56</v>
      </c>
      <c r="AN149" s="97">
        <v>2028</v>
      </c>
      <c r="AO149" s="40" t="str">
        <f t="shared" si="112"/>
        <v/>
      </c>
      <c r="AP149" s="40" t="str">
        <f t="shared" si="113"/>
        <v/>
      </c>
      <c r="AQ149" s="40" t="str">
        <f t="shared" si="114"/>
        <v/>
      </c>
      <c r="AR149" s="40">
        <f t="shared" si="115"/>
        <v>6.56</v>
      </c>
      <c r="AS149" s="40" t="str">
        <f t="shared" si="116"/>
        <v/>
      </c>
      <c r="AT149" s="54">
        <f t="shared" ref="AT149:AT158" si="153">+G149*2</f>
        <v>2</v>
      </c>
      <c r="AU149" s="55"/>
      <c r="AV149" s="56" t="s">
        <v>36</v>
      </c>
      <c r="AW149" s="55"/>
      <c r="AY149" s="49" t="s">
        <v>161</v>
      </c>
    </row>
    <row r="150" spans="1:53" x14ac:dyDescent="0.2">
      <c r="A150" s="37" t="s">
        <v>33</v>
      </c>
      <c r="B150" s="51">
        <v>7</v>
      </c>
      <c r="C150" s="93" t="s">
        <v>165</v>
      </c>
      <c r="D150" s="107" t="s">
        <v>164</v>
      </c>
      <c r="E150" s="56">
        <v>0.72</v>
      </c>
      <c r="F150" s="56">
        <v>0.92</v>
      </c>
      <c r="G150" s="58">
        <v>1</v>
      </c>
      <c r="H150" s="42"/>
      <c r="I150" s="43" t="str">
        <f t="shared" si="124"/>
        <v/>
      </c>
      <c r="J150" s="42"/>
      <c r="K150" s="41" t="str">
        <f t="shared" si="125"/>
        <v/>
      </c>
      <c r="L150" s="65" t="str">
        <f t="shared" si="149"/>
        <v/>
      </c>
      <c r="M150" s="65" t="str">
        <f t="shared" si="150"/>
        <v/>
      </c>
      <c r="N150" s="65" t="str">
        <f t="shared" si="151"/>
        <v/>
      </c>
      <c r="O150" s="42"/>
      <c r="P150" s="41" t="str">
        <f t="shared" si="126"/>
        <v/>
      </c>
      <c r="Q150" s="42"/>
      <c r="R150" s="41" t="str">
        <f t="shared" si="127"/>
        <v/>
      </c>
      <c r="S150" s="42" t="s">
        <v>35</v>
      </c>
      <c r="T150" s="41">
        <f t="shared" si="83"/>
        <v>1</v>
      </c>
      <c r="U150" s="43"/>
      <c r="V150" s="117"/>
      <c r="W150" s="117"/>
      <c r="X150" s="117"/>
      <c r="Y150" s="117"/>
      <c r="Z150" s="117"/>
      <c r="AA150" s="117">
        <f t="shared" si="128"/>
        <v>3.28</v>
      </c>
      <c r="AB150" s="117"/>
      <c r="AC150" s="117"/>
      <c r="AD150" s="117"/>
      <c r="AE150" s="117"/>
      <c r="AF150" s="117"/>
      <c r="AG150" s="41">
        <f>Tableau274546[[#This Row],[Surf Men ext]]</f>
        <v>1</v>
      </c>
      <c r="AH150" s="43" t="str">
        <f t="shared" si="144"/>
        <v/>
      </c>
      <c r="AI150" s="43" t="str">
        <f t="shared" si="145"/>
        <v/>
      </c>
      <c r="AJ150" s="43" t="str">
        <f t="shared" si="146"/>
        <v/>
      </c>
      <c r="AK150" s="43">
        <f t="shared" si="147"/>
        <v>1</v>
      </c>
      <c r="AL150" s="43" t="str">
        <f t="shared" si="148"/>
        <v/>
      </c>
      <c r="AM150" s="53">
        <f t="shared" si="152"/>
        <v>6.56</v>
      </c>
      <c r="AN150" s="97">
        <v>2028</v>
      </c>
      <c r="AO150" s="40" t="str">
        <f t="shared" si="112"/>
        <v/>
      </c>
      <c r="AP150" s="40" t="str">
        <f t="shared" si="113"/>
        <v/>
      </c>
      <c r="AQ150" s="40" t="str">
        <f t="shared" si="114"/>
        <v/>
      </c>
      <c r="AR150" s="40">
        <f t="shared" si="115"/>
        <v>6.56</v>
      </c>
      <c r="AS150" s="40" t="str">
        <f t="shared" si="116"/>
        <v/>
      </c>
      <c r="AT150" s="54">
        <f t="shared" si="153"/>
        <v>2</v>
      </c>
      <c r="AU150" s="55"/>
      <c r="AV150" s="56" t="s">
        <v>36</v>
      </c>
      <c r="AW150" s="55"/>
      <c r="AY150" s="49" t="s">
        <v>161</v>
      </c>
    </row>
    <row r="151" spans="1:53" x14ac:dyDescent="0.2">
      <c r="A151" s="37" t="s">
        <v>33</v>
      </c>
      <c r="B151" s="51">
        <v>7</v>
      </c>
      <c r="C151" s="93" t="s">
        <v>166</v>
      </c>
      <c r="D151" s="107" t="s">
        <v>164</v>
      </c>
      <c r="E151" s="56">
        <v>0.72</v>
      </c>
      <c r="F151" s="56">
        <v>0.92</v>
      </c>
      <c r="G151" s="58">
        <v>1</v>
      </c>
      <c r="H151" s="42"/>
      <c r="I151" s="43" t="str">
        <f t="shared" si="124"/>
        <v/>
      </c>
      <c r="J151" s="42"/>
      <c r="K151" s="41" t="str">
        <f t="shared" si="125"/>
        <v/>
      </c>
      <c r="L151" s="65" t="str">
        <f t="shared" si="149"/>
        <v/>
      </c>
      <c r="M151" s="65" t="str">
        <f t="shared" si="150"/>
        <v/>
      </c>
      <c r="N151" s="65" t="str">
        <f t="shared" si="151"/>
        <v/>
      </c>
      <c r="O151" s="42"/>
      <c r="P151" s="41" t="str">
        <f t="shared" si="126"/>
        <v/>
      </c>
      <c r="Q151" s="42"/>
      <c r="R151" s="41" t="str">
        <f t="shared" si="127"/>
        <v/>
      </c>
      <c r="S151" s="42" t="s">
        <v>35</v>
      </c>
      <c r="T151" s="41">
        <f t="shared" ref="T151:T173" si="154">IF(S151="OUI",$G151,"")</f>
        <v>1</v>
      </c>
      <c r="U151" s="43"/>
      <c r="V151" s="117"/>
      <c r="W151" s="117"/>
      <c r="X151" s="117"/>
      <c r="Y151" s="117"/>
      <c r="Z151" s="117"/>
      <c r="AA151" s="117">
        <f t="shared" si="128"/>
        <v>3.28</v>
      </c>
      <c r="AB151" s="117"/>
      <c r="AC151" s="117"/>
      <c r="AD151" s="117"/>
      <c r="AE151" s="117"/>
      <c r="AF151" s="117"/>
      <c r="AG151" s="41">
        <f>Tableau274546[[#This Row],[Surf Men ext]]</f>
        <v>1</v>
      </c>
      <c r="AH151" s="43" t="str">
        <f t="shared" si="144"/>
        <v/>
      </c>
      <c r="AI151" s="43" t="str">
        <f t="shared" si="145"/>
        <v/>
      </c>
      <c r="AJ151" s="43" t="str">
        <f t="shared" si="146"/>
        <v/>
      </c>
      <c r="AK151" s="43">
        <f t="shared" si="147"/>
        <v>1</v>
      </c>
      <c r="AL151" s="43" t="str">
        <f t="shared" si="148"/>
        <v/>
      </c>
      <c r="AM151" s="53">
        <f t="shared" si="152"/>
        <v>6.56</v>
      </c>
      <c r="AN151" s="97">
        <v>2028</v>
      </c>
      <c r="AO151" s="40" t="str">
        <f t="shared" si="112"/>
        <v/>
      </c>
      <c r="AP151" s="40" t="str">
        <f t="shared" si="113"/>
        <v/>
      </c>
      <c r="AQ151" s="40" t="str">
        <f t="shared" si="114"/>
        <v/>
      </c>
      <c r="AR151" s="40">
        <f t="shared" si="115"/>
        <v>6.56</v>
      </c>
      <c r="AS151" s="40" t="str">
        <f t="shared" si="116"/>
        <v/>
      </c>
      <c r="AT151" s="54">
        <f t="shared" si="153"/>
        <v>2</v>
      </c>
      <c r="AU151" s="55"/>
      <c r="AV151" s="56" t="s">
        <v>36</v>
      </c>
      <c r="AW151" s="55"/>
      <c r="AY151" s="49" t="s">
        <v>161</v>
      </c>
    </row>
    <row r="152" spans="1:53" x14ac:dyDescent="0.2">
      <c r="A152" s="37" t="s">
        <v>33</v>
      </c>
      <c r="B152" s="51">
        <v>7</v>
      </c>
      <c r="C152" s="93" t="s">
        <v>167</v>
      </c>
      <c r="D152" s="107" t="s">
        <v>164</v>
      </c>
      <c r="E152" s="56">
        <v>0.72</v>
      </c>
      <c r="F152" s="56">
        <v>0.92</v>
      </c>
      <c r="G152" s="58">
        <v>1</v>
      </c>
      <c r="H152" s="42"/>
      <c r="I152" s="43" t="str">
        <f t="shared" si="124"/>
        <v/>
      </c>
      <c r="J152" s="42"/>
      <c r="K152" s="41" t="str">
        <f t="shared" si="125"/>
        <v/>
      </c>
      <c r="L152" s="65" t="str">
        <f t="shared" si="149"/>
        <v/>
      </c>
      <c r="M152" s="65" t="str">
        <f t="shared" si="150"/>
        <v/>
      </c>
      <c r="N152" s="65" t="str">
        <f t="shared" si="151"/>
        <v/>
      </c>
      <c r="O152" s="42"/>
      <c r="P152" s="41" t="str">
        <f t="shared" si="126"/>
        <v/>
      </c>
      <c r="Q152" s="42"/>
      <c r="R152" s="41" t="str">
        <f t="shared" si="127"/>
        <v/>
      </c>
      <c r="S152" s="42" t="s">
        <v>35</v>
      </c>
      <c r="T152" s="41">
        <f t="shared" si="154"/>
        <v>1</v>
      </c>
      <c r="U152" s="43"/>
      <c r="V152" s="117"/>
      <c r="W152" s="117"/>
      <c r="X152" s="117"/>
      <c r="Y152" s="117"/>
      <c r="Z152" s="117"/>
      <c r="AA152" s="117">
        <f t="shared" si="128"/>
        <v>3.28</v>
      </c>
      <c r="AB152" s="117"/>
      <c r="AC152" s="117"/>
      <c r="AD152" s="117"/>
      <c r="AE152" s="117"/>
      <c r="AF152" s="117"/>
      <c r="AG152" s="41">
        <f>Tableau274546[[#This Row],[Surf Men ext]]</f>
        <v>1</v>
      </c>
      <c r="AH152" s="43" t="str">
        <f t="shared" si="144"/>
        <v/>
      </c>
      <c r="AI152" s="43" t="str">
        <f t="shared" si="145"/>
        <v/>
      </c>
      <c r="AJ152" s="43" t="str">
        <f t="shared" si="146"/>
        <v/>
      </c>
      <c r="AK152" s="43">
        <f t="shared" si="147"/>
        <v>1</v>
      </c>
      <c r="AL152" s="43" t="str">
        <f t="shared" si="148"/>
        <v/>
      </c>
      <c r="AM152" s="53">
        <f t="shared" si="152"/>
        <v>6.56</v>
      </c>
      <c r="AN152" s="97">
        <v>2028</v>
      </c>
      <c r="AO152" s="40" t="str">
        <f t="shared" si="112"/>
        <v/>
      </c>
      <c r="AP152" s="40" t="str">
        <f t="shared" si="113"/>
        <v/>
      </c>
      <c r="AQ152" s="40" t="str">
        <f t="shared" si="114"/>
        <v/>
      </c>
      <c r="AR152" s="40">
        <f t="shared" si="115"/>
        <v>6.56</v>
      </c>
      <c r="AS152" s="40" t="str">
        <f t="shared" si="116"/>
        <v/>
      </c>
      <c r="AT152" s="54">
        <f t="shared" si="153"/>
        <v>2</v>
      </c>
      <c r="AU152" s="55"/>
      <c r="AV152" s="56" t="s">
        <v>36</v>
      </c>
      <c r="AW152" s="55"/>
      <c r="AY152" s="49" t="s">
        <v>161</v>
      </c>
    </row>
    <row r="153" spans="1:53" x14ac:dyDescent="0.2">
      <c r="A153" s="37" t="s">
        <v>33</v>
      </c>
      <c r="B153" s="51">
        <v>7</v>
      </c>
      <c r="C153" s="93" t="s">
        <v>168</v>
      </c>
      <c r="D153" s="107" t="s">
        <v>164</v>
      </c>
      <c r="E153" s="56">
        <v>0.72</v>
      </c>
      <c r="F153" s="56">
        <v>0.92</v>
      </c>
      <c r="G153" s="58">
        <v>1</v>
      </c>
      <c r="H153" s="42"/>
      <c r="I153" s="43" t="str">
        <f t="shared" si="124"/>
        <v/>
      </c>
      <c r="J153" s="42"/>
      <c r="K153" s="41" t="str">
        <f t="shared" si="125"/>
        <v/>
      </c>
      <c r="L153" s="65" t="str">
        <f t="shared" si="149"/>
        <v/>
      </c>
      <c r="M153" s="65" t="str">
        <f t="shared" si="150"/>
        <v/>
      </c>
      <c r="N153" s="65" t="str">
        <f t="shared" si="151"/>
        <v/>
      </c>
      <c r="O153" s="42"/>
      <c r="P153" s="41" t="str">
        <f t="shared" si="126"/>
        <v/>
      </c>
      <c r="Q153" s="42"/>
      <c r="R153" s="41" t="str">
        <f t="shared" si="127"/>
        <v/>
      </c>
      <c r="S153" s="42" t="s">
        <v>35</v>
      </c>
      <c r="T153" s="41">
        <f t="shared" si="154"/>
        <v>1</v>
      </c>
      <c r="U153" s="43"/>
      <c r="V153" s="117"/>
      <c r="W153" s="117"/>
      <c r="X153" s="117"/>
      <c r="Y153" s="117"/>
      <c r="Z153" s="117"/>
      <c r="AA153" s="117">
        <f t="shared" si="128"/>
        <v>3.28</v>
      </c>
      <c r="AB153" s="117"/>
      <c r="AC153" s="117"/>
      <c r="AD153" s="117"/>
      <c r="AE153" s="117"/>
      <c r="AF153" s="117"/>
      <c r="AG153" s="41">
        <f>Tableau274546[[#This Row],[Surf Men ext]]</f>
        <v>1</v>
      </c>
      <c r="AH153" s="43" t="str">
        <f t="shared" si="144"/>
        <v/>
      </c>
      <c r="AI153" s="43" t="str">
        <f t="shared" si="145"/>
        <v/>
      </c>
      <c r="AJ153" s="43" t="str">
        <f t="shared" si="146"/>
        <v/>
      </c>
      <c r="AK153" s="43">
        <f t="shared" si="147"/>
        <v>1</v>
      </c>
      <c r="AL153" s="43" t="str">
        <f t="shared" si="148"/>
        <v/>
      </c>
      <c r="AM153" s="53">
        <f t="shared" si="152"/>
        <v>6.56</v>
      </c>
      <c r="AN153" s="97">
        <v>2028</v>
      </c>
      <c r="AO153" s="40" t="str">
        <f t="shared" si="112"/>
        <v/>
      </c>
      <c r="AP153" s="40" t="str">
        <f t="shared" si="113"/>
        <v/>
      </c>
      <c r="AQ153" s="40" t="str">
        <f t="shared" si="114"/>
        <v/>
      </c>
      <c r="AR153" s="40">
        <f t="shared" si="115"/>
        <v>6.56</v>
      </c>
      <c r="AS153" s="40" t="str">
        <f t="shared" si="116"/>
        <v/>
      </c>
      <c r="AT153" s="54">
        <f t="shared" si="153"/>
        <v>2</v>
      </c>
      <c r="AU153" s="55"/>
      <c r="AV153" s="56" t="s">
        <v>36</v>
      </c>
      <c r="AW153" s="55"/>
      <c r="AY153" s="49" t="s">
        <v>161</v>
      </c>
    </row>
    <row r="154" spans="1:53" x14ac:dyDescent="0.2">
      <c r="A154" s="37" t="s">
        <v>33</v>
      </c>
      <c r="B154" s="51">
        <v>7</v>
      </c>
      <c r="C154" s="93" t="s">
        <v>169</v>
      </c>
      <c r="D154" s="107" t="s">
        <v>164</v>
      </c>
      <c r="E154" s="56">
        <v>0.72</v>
      </c>
      <c r="F154" s="56">
        <v>0.92</v>
      </c>
      <c r="G154" s="58">
        <v>1</v>
      </c>
      <c r="H154" s="42"/>
      <c r="I154" s="43" t="str">
        <f t="shared" si="124"/>
        <v/>
      </c>
      <c r="J154" s="42"/>
      <c r="K154" s="41" t="str">
        <f t="shared" si="125"/>
        <v/>
      </c>
      <c r="L154" s="65" t="str">
        <f t="shared" si="149"/>
        <v/>
      </c>
      <c r="M154" s="65" t="str">
        <f t="shared" si="150"/>
        <v/>
      </c>
      <c r="N154" s="65" t="str">
        <f t="shared" si="151"/>
        <v/>
      </c>
      <c r="O154" s="42"/>
      <c r="P154" s="41" t="str">
        <f t="shared" si="126"/>
        <v/>
      </c>
      <c r="Q154" s="42"/>
      <c r="R154" s="41" t="str">
        <f t="shared" si="127"/>
        <v/>
      </c>
      <c r="S154" s="42" t="s">
        <v>35</v>
      </c>
      <c r="T154" s="41">
        <f t="shared" si="154"/>
        <v>1</v>
      </c>
      <c r="U154" s="43"/>
      <c r="V154" s="117"/>
      <c r="W154" s="117"/>
      <c r="X154" s="117"/>
      <c r="Y154" s="117"/>
      <c r="Z154" s="117"/>
      <c r="AA154" s="117">
        <f t="shared" si="128"/>
        <v>3.28</v>
      </c>
      <c r="AB154" s="117"/>
      <c r="AC154" s="117"/>
      <c r="AD154" s="117"/>
      <c r="AE154" s="117"/>
      <c r="AF154" s="117"/>
      <c r="AG154" s="41">
        <f>Tableau274546[[#This Row],[Surf Men ext]]</f>
        <v>1</v>
      </c>
      <c r="AH154" s="43" t="str">
        <f t="shared" si="144"/>
        <v/>
      </c>
      <c r="AI154" s="43" t="str">
        <f t="shared" si="145"/>
        <v/>
      </c>
      <c r="AJ154" s="43" t="str">
        <f t="shared" si="146"/>
        <v/>
      </c>
      <c r="AK154" s="43">
        <f t="shared" si="147"/>
        <v>1</v>
      </c>
      <c r="AL154" s="43" t="str">
        <f t="shared" si="148"/>
        <v/>
      </c>
      <c r="AM154" s="53">
        <f t="shared" si="152"/>
        <v>6.56</v>
      </c>
      <c r="AN154" s="97">
        <v>2028</v>
      </c>
      <c r="AO154" s="40" t="str">
        <f t="shared" si="112"/>
        <v/>
      </c>
      <c r="AP154" s="40" t="str">
        <f t="shared" si="113"/>
        <v/>
      </c>
      <c r="AQ154" s="40" t="str">
        <f t="shared" si="114"/>
        <v/>
      </c>
      <c r="AR154" s="40">
        <f t="shared" si="115"/>
        <v>6.56</v>
      </c>
      <c r="AS154" s="40" t="str">
        <f t="shared" si="116"/>
        <v/>
      </c>
      <c r="AT154" s="54">
        <f t="shared" si="153"/>
        <v>2</v>
      </c>
      <c r="AU154" s="55"/>
      <c r="AV154" s="56" t="s">
        <v>36</v>
      </c>
      <c r="AW154" s="55"/>
      <c r="AY154" s="49" t="s">
        <v>161</v>
      </c>
    </row>
    <row r="155" spans="1:53" x14ac:dyDescent="0.2">
      <c r="A155" s="37" t="s">
        <v>33</v>
      </c>
      <c r="B155" s="51">
        <v>7</v>
      </c>
      <c r="C155" s="82" t="s">
        <v>172</v>
      </c>
      <c r="D155" s="107" t="s">
        <v>164</v>
      </c>
      <c r="E155" s="56">
        <v>0.72</v>
      </c>
      <c r="F155" s="56">
        <v>0.92</v>
      </c>
      <c r="G155" s="58">
        <v>1</v>
      </c>
      <c r="H155" s="42"/>
      <c r="I155" s="43" t="str">
        <f t="shared" si="124"/>
        <v/>
      </c>
      <c r="J155" s="42"/>
      <c r="K155" s="41" t="str">
        <f t="shared" si="125"/>
        <v/>
      </c>
      <c r="L155" s="65" t="str">
        <f t="shared" si="149"/>
        <v/>
      </c>
      <c r="M155" s="65" t="str">
        <f t="shared" si="150"/>
        <v/>
      </c>
      <c r="N155" s="65" t="str">
        <f t="shared" si="151"/>
        <v/>
      </c>
      <c r="O155" s="42"/>
      <c r="P155" s="41" t="str">
        <f t="shared" si="126"/>
        <v/>
      </c>
      <c r="Q155" s="42"/>
      <c r="R155" s="41" t="str">
        <f t="shared" si="127"/>
        <v/>
      </c>
      <c r="S155" s="42" t="s">
        <v>35</v>
      </c>
      <c r="T155" s="41">
        <f t="shared" si="154"/>
        <v>1</v>
      </c>
      <c r="U155" s="43"/>
      <c r="V155" s="117"/>
      <c r="W155" s="117"/>
      <c r="X155" s="117"/>
      <c r="Y155" s="117"/>
      <c r="Z155" s="117"/>
      <c r="AA155" s="117">
        <f t="shared" si="128"/>
        <v>3.28</v>
      </c>
      <c r="AB155" s="117"/>
      <c r="AC155" s="117"/>
      <c r="AD155" s="117"/>
      <c r="AE155" s="117"/>
      <c r="AF155" s="117"/>
      <c r="AG155" s="41">
        <f>Tableau274546[[#This Row],[Surf Men ext]]</f>
        <v>1</v>
      </c>
      <c r="AH155" s="43" t="str">
        <f t="shared" si="144"/>
        <v/>
      </c>
      <c r="AI155" s="43" t="str">
        <f t="shared" si="145"/>
        <v/>
      </c>
      <c r="AJ155" s="43">
        <f t="shared" si="146"/>
        <v>1</v>
      </c>
      <c r="AK155" s="43" t="str">
        <f t="shared" si="147"/>
        <v/>
      </c>
      <c r="AL155" s="43" t="str">
        <f t="shared" si="148"/>
        <v/>
      </c>
      <c r="AM155" s="53">
        <f t="shared" si="152"/>
        <v>6.56</v>
      </c>
      <c r="AN155" s="97">
        <v>2027</v>
      </c>
      <c r="AO155" s="40" t="str">
        <f t="shared" si="112"/>
        <v/>
      </c>
      <c r="AP155" s="40" t="str">
        <f t="shared" si="113"/>
        <v/>
      </c>
      <c r="AQ155" s="40">
        <f t="shared" si="114"/>
        <v>6.56</v>
      </c>
      <c r="AR155" s="40" t="str">
        <f t="shared" si="115"/>
        <v/>
      </c>
      <c r="AS155" s="40" t="str">
        <f t="shared" si="116"/>
        <v/>
      </c>
      <c r="AT155" s="54">
        <f t="shared" si="153"/>
        <v>2</v>
      </c>
      <c r="AU155" s="55"/>
      <c r="AV155" s="56" t="s">
        <v>36</v>
      </c>
      <c r="AW155" s="55"/>
      <c r="AY155" s="49" t="s">
        <v>161</v>
      </c>
    </row>
    <row r="156" spans="1:53" x14ac:dyDescent="0.2">
      <c r="A156" s="37" t="s">
        <v>33</v>
      </c>
      <c r="B156" s="51">
        <v>7</v>
      </c>
      <c r="C156" s="82" t="s">
        <v>173</v>
      </c>
      <c r="D156" s="107" t="s">
        <v>164</v>
      </c>
      <c r="E156" s="56">
        <v>0.72</v>
      </c>
      <c r="F156" s="56">
        <v>0.92</v>
      </c>
      <c r="G156" s="58">
        <v>1</v>
      </c>
      <c r="H156" s="42"/>
      <c r="I156" s="43" t="str">
        <f t="shared" si="124"/>
        <v/>
      </c>
      <c r="J156" s="42"/>
      <c r="K156" s="41" t="str">
        <f t="shared" si="125"/>
        <v/>
      </c>
      <c r="L156" s="65" t="str">
        <f t="shared" si="149"/>
        <v/>
      </c>
      <c r="M156" s="65" t="str">
        <f t="shared" si="150"/>
        <v/>
      </c>
      <c r="N156" s="65" t="str">
        <f t="shared" si="151"/>
        <v/>
      </c>
      <c r="O156" s="42"/>
      <c r="P156" s="41" t="str">
        <f t="shared" si="126"/>
        <v/>
      </c>
      <c r="Q156" s="42"/>
      <c r="R156" s="41" t="str">
        <f t="shared" si="127"/>
        <v/>
      </c>
      <c r="S156" s="42" t="s">
        <v>35</v>
      </c>
      <c r="T156" s="41">
        <f t="shared" si="154"/>
        <v>1</v>
      </c>
      <c r="U156" s="43"/>
      <c r="V156" s="117"/>
      <c r="W156" s="117"/>
      <c r="X156" s="117"/>
      <c r="Y156" s="117"/>
      <c r="Z156" s="117"/>
      <c r="AA156" s="117">
        <f t="shared" si="128"/>
        <v>3.28</v>
      </c>
      <c r="AB156" s="117"/>
      <c r="AC156" s="117"/>
      <c r="AD156" s="117"/>
      <c r="AE156" s="117"/>
      <c r="AF156" s="117"/>
      <c r="AG156" s="41">
        <f>Tableau274546[[#This Row],[Surf Men ext]]</f>
        <v>1</v>
      </c>
      <c r="AH156" s="43" t="str">
        <f t="shared" si="144"/>
        <v/>
      </c>
      <c r="AI156" s="43" t="str">
        <f t="shared" si="145"/>
        <v/>
      </c>
      <c r="AJ156" s="43">
        <f t="shared" si="146"/>
        <v>1</v>
      </c>
      <c r="AK156" s="43" t="str">
        <f t="shared" si="147"/>
        <v/>
      </c>
      <c r="AL156" s="43" t="str">
        <f t="shared" si="148"/>
        <v/>
      </c>
      <c r="AM156" s="53">
        <f t="shared" si="152"/>
        <v>6.56</v>
      </c>
      <c r="AN156" s="97">
        <v>2027</v>
      </c>
      <c r="AO156" s="40" t="str">
        <f t="shared" si="112"/>
        <v/>
      </c>
      <c r="AP156" s="40" t="str">
        <f t="shared" si="113"/>
        <v/>
      </c>
      <c r="AQ156" s="40">
        <f t="shared" si="114"/>
        <v>6.56</v>
      </c>
      <c r="AR156" s="40" t="str">
        <f t="shared" si="115"/>
        <v/>
      </c>
      <c r="AS156" s="40" t="str">
        <f t="shared" si="116"/>
        <v/>
      </c>
      <c r="AT156" s="54">
        <f t="shared" si="153"/>
        <v>2</v>
      </c>
      <c r="AU156" s="55"/>
      <c r="AV156" s="56" t="s">
        <v>36</v>
      </c>
      <c r="AW156" s="55"/>
      <c r="AY156" s="49" t="s">
        <v>161</v>
      </c>
    </row>
    <row r="157" spans="1:53" x14ac:dyDescent="0.2">
      <c r="A157" s="37" t="s">
        <v>33</v>
      </c>
      <c r="B157" s="51">
        <v>7</v>
      </c>
      <c r="C157" s="82" t="s">
        <v>174</v>
      </c>
      <c r="D157" s="107" t="s">
        <v>164</v>
      </c>
      <c r="E157" s="56">
        <v>0.72</v>
      </c>
      <c r="F157" s="56">
        <v>0.92</v>
      </c>
      <c r="G157" s="58">
        <v>1</v>
      </c>
      <c r="H157" s="42"/>
      <c r="I157" s="43" t="str">
        <f t="shared" si="124"/>
        <v/>
      </c>
      <c r="J157" s="42"/>
      <c r="K157" s="41" t="str">
        <f t="shared" si="125"/>
        <v/>
      </c>
      <c r="L157" s="65" t="str">
        <f t="shared" si="149"/>
        <v/>
      </c>
      <c r="M157" s="65" t="str">
        <f t="shared" si="150"/>
        <v/>
      </c>
      <c r="N157" s="65" t="str">
        <f t="shared" si="151"/>
        <v/>
      </c>
      <c r="O157" s="42"/>
      <c r="P157" s="41" t="str">
        <f t="shared" si="126"/>
        <v/>
      </c>
      <c r="Q157" s="42"/>
      <c r="R157" s="41" t="str">
        <f t="shared" si="127"/>
        <v/>
      </c>
      <c r="S157" s="42" t="s">
        <v>35</v>
      </c>
      <c r="T157" s="41">
        <f t="shared" si="154"/>
        <v>1</v>
      </c>
      <c r="U157" s="43"/>
      <c r="V157" s="117"/>
      <c r="W157" s="117"/>
      <c r="X157" s="117"/>
      <c r="Y157" s="117"/>
      <c r="Z157" s="117"/>
      <c r="AA157" s="117">
        <f t="shared" si="128"/>
        <v>3.28</v>
      </c>
      <c r="AB157" s="117"/>
      <c r="AC157" s="117"/>
      <c r="AD157" s="117"/>
      <c r="AE157" s="117"/>
      <c r="AF157" s="117"/>
      <c r="AG157" s="41">
        <f>Tableau274546[[#This Row],[Surf Men ext]]</f>
        <v>1</v>
      </c>
      <c r="AH157" s="43" t="str">
        <f t="shared" si="144"/>
        <v/>
      </c>
      <c r="AI157" s="43" t="str">
        <f t="shared" si="145"/>
        <v/>
      </c>
      <c r="AJ157" s="43">
        <f t="shared" si="146"/>
        <v>1</v>
      </c>
      <c r="AK157" s="43" t="str">
        <f t="shared" si="147"/>
        <v/>
      </c>
      <c r="AL157" s="43" t="str">
        <f t="shared" si="148"/>
        <v/>
      </c>
      <c r="AM157" s="53">
        <f t="shared" si="152"/>
        <v>6.56</v>
      </c>
      <c r="AN157" s="97">
        <v>2027</v>
      </c>
      <c r="AO157" s="40" t="str">
        <f t="shared" si="112"/>
        <v/>
      </c>
      <c r="AP157" s="40" t="str">
        <f t="shared" si="113"/>
        <v/>
      </c>
      <c r="AQ157" s="40">
        <f t="shared" si="114"/>
        <v>6.56</v>
      </c>
      <c r="AR157" s="40" t="str">
        <f t="shared" si="115"/>
        <v/>
      </c>
      <c r="AS157" s="40" t="str">
        <f t="shared" si="116"/>
        <v/>
      </c>
      <c r="AT157" s="54">
        <f t="shared" si="153"/>
        <v>2</v>
      </c>
      <c r="AU157" s="55"/>
      <c r="AV157" s="56" t="s">
        <v>36</v>
      </c>
      <c r="AW157" s="55"/>
      <c r="AY157" s="49" t="s">
        <v>161</v>
      </c>
    </row>
    <row r="158" spans="1:53" x14ac:dyDescent="0.2">
      <c r="A158" s="37" t="s">
        <v>33</v>
      </c>
      <c r="B158" s="51">
        <v>7</v>
      </c>
      <c r="C158" s="82" t="s">
        <v>175</v>
      </c>
      <c r="D158" s="107" t="s">
        <v>164</v>
      </c>
      <c r="E158" s="56">
        <v>0.72</v>
      </c>
      <c r="F158" s="56">
        <v>0.92</v>
      </c>
      <c r="G158" s="58">
        <v>1</v>
      </c>
      <c r="H158" s="42"/>
      <c r="I158" s="43" t="str">
        <f t="shared" si="124"/>
        <v/>
      </c>
      <c r="J158" s="42"/>
      <c r="K158" s="41" t="str">
        <f t="shared" si="125"/>
        <v/>
      </c>
      <c r="L158" s="65" t="str">
        <f t="shared" si="149"/>
        <v/>
      </c>
      <c r="M158" s="65" t="str">
        <f t="shared" si="150"/>
        <v/>
      </c>
      <c r="N158" s="65" t="str">
        <f t="shared" si="151"/>
        <v/>
      </c>
      <c r="O158" s="42"/>
      <c r="P158" s="41" t="str">
        <f t="shared" si="126"/>
        <v/>
      </c>
      <c r="Q158" s="42"/>
      <c r="R158" s="41" t="str">
        <f t="shared" si="127"/>
        <v/>
      </c>
      <c r="S158" s="42" t="s">
        <v>35</v>
      </c>
      <c r="T158" s="41">
        <f t="shared" si="154"/>
        <v>1</v>
      </c>
      <c r="U158" s="43"/>
      <c r="V158" s="117"/>
      <c r="W158" s="117"/>
      <c r="X158" s="117"/>
      <c r="Y158" s="117"/>
      <c r="Z158" s="117"/>
      <c r="AA158" s="117">
        <f t="shared" ref="AA158:AA174" si="155">(2*E158+2*F158)</f>
        <v>3.28</v>
      </c>
      <c r="AB158" s="117"/>
      <c r="AC158" s="117"/>
      <c r="AD158" s="117"/>
      <c r="AE158" s="117"/>
      <c r="AF158" s="117"/>
      <c r="AG158" s="41">
        <f>Tableau274546[[#This Row],[Surf Men ext]]</f>
        <v>1</v>
      </c>
      <c r="AH158" s="43" t="str">
        <f t="shared" si="144"/>
        <v/>
      </c>
      <c r="AI158" s="43" t="str">
        <f t="shared" si="145"/>
        <v/>
      </c>
      <c r="AJ158" s="43">
        <f t="shared" si="146"/>
        <v>1</v>
      </c>
      <c r="AK158" s="43" t="str">
        <f t="shared" si="147"/>
        <v/>
      </c>
      <c r="AL158" s="43" t="str">
        <f t="shared" si="148"/>
        <v/>
      </c>
      <c r="AM158" s="53">
        <f t="shared" si="152"/>
        <v>6.56</v>
      </c>
      <c r="AN158" s="97">
        <v>2027</v>
      </c>
      <c r="AO158" s="40" t="str">
        <f t="shared" si="112"/>
        <v/>
      </c>
      <c r="AP158" s="40" t="str">
        <f t="shared" si="113"/>
        <v/>
      </c>
      <c r="AQ158" s="40">
        <f t="shared" si="114"/>
        <v>6.56</v>
      </c>
      <c r="AR158" s="40" t="str">
        <f t="shared" si="115"/>
        <v/>
      </c>
      <c r="AS158" s="40" t="str">
        <f t="shared" si="116"/>
        <v/>
      </c>
      <c r="AT158" s="54">
        <f t="shared" si="153"/>
        <v>2</v>
      </c>
      <c r="AU158" s="55"/>
      <c r="AV158" s="56" t="s">
        <v>36</v>
      </c>
      <c r="AW158" s="55"/>
      <c r="AY158" s="49" t="s">
        <v>161</v>
      </c>
    </row>
    <row r="159" spans="1:53" ht="17.25" customHeight="1" x14ac:dyDescent="0.2">
      <c r="A159" s="30" t="s">
        <v>176</v>
      </c>
      <c r="B159" s="31"/>
      <c r="C159" s="32"/>
      <c r="D159" s="32"/>
      <c r="E159" s="32"/>
      <c r="F159" s="32"/>
      <c r="G159" s="33"/>
      <c r="H159" s="34"/>
      <c r="I159" s="31"/>
      <c r="J159" s="34"/>
      <c r="K159" s="31"/>
      <c r="L159" s="32"/>
      <c r="M159" s="32"/>
      <c r="N159" s="32"/>
      <c r="O159" s="34"/>
      <c r="P159" s="31"/>
      <c r="Q159" s="34"/>
      <c r="R159" s="31"/>
      <c r="S159" s="31"/>
      <c r="T159" s="31"/>
      <c r="U159" s="31"/>
      <c r="V159" s="31" t="str">
        <f>IF($AN159=2025,1,"")</f>
        <v/>
      </c>
      <c r="W159" s="31" t="str">
        <f>IF($AN159=2026,1,"")</f>
        <v/>
      </c>
      <c r="X159" s="31" t="str">
        <f>IF($AN159=2027,1,"")</f>
        <v/>
      </c>
      <c r="Y159" s="31" t="str">
        <f>IF($AN159=2028,1,"")</f>
        <v/>
      </c>
      <c r="Z159" s="31" t="str">
        <f>IF($AN159=2029,1,"")</f>
        <v/>
      </c>
      <c r="AA159" s="31">
        <f t="shared" si="155"/>
        <v>0</v>
      </c>
      <c r="AB159" s="31" t="str">
        <f t="shared" si="139"/>
        <v/>
      </c>
      <c r="AC159" s="31" t="str">
        <f t="shared" si="140"/>
        <v/>
      </c>
      <c r="AD159" s="31" t="str">
        <f t="shared" si="141"/>
        <v/>
      </c>
      <c r="AE159" s="31" t="str">
        <f t="shared" si="142"/>
        <v/>
      </c>
      <c r="AF159" s="31" t="str">
        <f t="shared" si="143"/>
        <v/>
      </c>
      <c r="AG159" s="31">
        <f>Tableau274546[[#This Row],[Surf Men ext]]</f>
        <v>0</v>
      </c>
      <c r="AH159" s="114" t="str">
        <f t="shared" si="144"/>
        <v/>
      </c>
      <c r="AI159" s="114" t="str">
        <f t="shared" si="145"/>
        <v/>
      </c>
      <c r="AJ159" s="114" t="str">
        <f t="shared" si="146"/>
        <v/>
      </c>
      <c r="AK159" s="114" t="str">
        <f t="shared" si="147"/>
        <v/>
      </c>
      <c r="AL159" s="114" t="str">
        <f t="shared" si="148"/>
        <v/>
      </c>
      <c r="AM159" s="35"/>
      <c r="AN159" s="98"/>
      <c r="AO159" s="40" t="str">
        <f t="shared" si="112"/>
        <v/>
      </c>
      <c r="AP159" s="40" t="str">
        <f t="shared" si="113"/>
        <v/>
      </c>
      <c r="AQ159" s="40" t="str">
        <f t="shared" si="114"/>
        <v/>
      </c>
      <c r="AR159" s="40" t="str">
        <f t="shared" si="115"/>
        <v/>
      </c>
      <c r="AS159" s="40" t="str">
        <f t="shared" si="116"/>
        <v/>
      </c>
      <c r="AT159" s="34"/>
      <c r="AU159" s="36"/>
      <c r="AV159" s="32"/>
      <c r="AW159" s="31"/>
    </row>
    <row r="160" spans="1:53" x14ac:dyDescent="0.2">
      <c r="A160" s="37" t="s">
        <v>33</v>
      </c>
      <c r="B160" s="51">
        <v>8</v>
      </c>
      <c r="C160" s="92" t="s">
        <v>177</v>
      </c>
      <c r="D160" s="107" t="s">
        <v>178</v>
      </c>
      <c r="E160" s="56">
        <v>1</v>
      </c>
      <c r="F160" s="56">
        <v>1</v>
      </c>
      <c r="G160" s="52">
        <f t="shared" ref="G160:G174" si="156">E160*F160</f>
        <v>1</v>
      </c>
      <c r="H160" s="42"/>
      <c r="I160" s="43" t="str">
        <f t="shared" si="124"/>
        <v/>
      </c>
      <c r="J160" s="42"/>
      <c r="K160" s="41" t="str">
        <f t="shared" si="125"/>
        <v/>
      </c>
      <c r="L160" s="65" t="str">
        <f t="shared" ref="L160:L174" si="157">+IF(AU160="X",$K160,"")</f>
        <v/>
      </c>
      <c r="M160" s="65" t="str">
        <f t="shared" ref="M160:M174" si="158">+IF(AV160="X",$K160,"")</f>
        <v/>
      </c>
      <c r="N160" s="65" t="str">
        <f t="shared" ref="N160:N174" si="159">+IF(AW160="X",$K160,"")</f>
        <v/>
      </c>
      <c r="O160" s="42" t="s">
        <v>35</v>
      </c>
      <c r="P160" s="41">
        <f t="shared" si="126"/>
        <v>1</v>
      </c>
      <c r="Q160" s="42"/>
      <c r="R160" s="41" t="str">
        <f t="shared" si="127"/>
        <v/>
      </c>
      <c r="S160" s="42"/>
      <c r="T160" s="41" t="str">
        <f t="shared" si="154"/>
        <v/>
      </c>
      <c r="U160" s="43"/>
      <c r="V160" s="117"/>
      <c r="W160" s="117"/>
      <c r="X160" s="117"/>
      <c r="Y160" s="117"/>
      <c r="Z160" s="117"/>
      <c r="AA160" s="117">
        <f t="shared" si="155"/>
        <v>4</v>
      </c>
      <c r="AB160" s="117"/>
      <c r="AC160" s="117"/>
      <c r="AD160" s="117"/>
      <c r="AE160" s="117"/>
      <c r="AF160" s="117"/>
      <c r="AG160" s="41">
        <f>Tableau274546[[#This Row],[Surf Men ext]]</f>
        <v>1</v>
      </c>
      <c r="AH160" s="43" t="str">
        <f t="shared" si="144"/>
        <v/>
      </c>
      <c r="AI160" s="43" t="str">
        <f t="shared" si="145"/>
        <v/>
      </c>
      <c r="AJ160" s="43" t="str">
        <f t="shared" si="146"/>
        <v/>
      </c>
      <c r="AK160" s="43" t="str">
        <f t="shared" si="147"/>
        <v/>
      </c>
      <c r="AL160" s="43">
        <f t="shared" si="148"/>
        <v>1</v>
      </c>
      <c r="AM160" s="53">
        <f t="shared" ref="AM160:AM174" si="160">(2*E160+2*F160)*2</f>
        <v>8</v>
      </c>
      <c r="AN160" s="130">
        <v>2029</v>
      </c>
      <c r="AO160" s="40" t="str">
        <f t="shared" si="112"/>
        <v/>
      </c>
      <c r="AP160" s="40" t="str">
        <f t="shared" si="113"/>
        <v/>
      </c>
      <c r="AQ160" s="40" t="str">
        <f t="shared" si="114"/>
        <v/>
      </c>
      <c r="AR160" s="40" t="str">
        <f t="shared" si="115"/>
        <v/>
      </c>
      <c r="AS160" s="40">
        <f t="shared" si="116"/>
        <v>8</v>
      </c>
      <c r="AT160" s="54">
        <f t="shared" ref="AT160:AT174" si="161">+G160*2</f>
        <v>2</v>
      </c>
      <c r="AU160" s="55"/>
      <c r="AV160" s="56"/>
      <c r="AW160" s="55" t="s">
        <v>36</v>
      </c>
      <c r="AY160" s="49" t="s">
        <v>179</v>
      </c>
      <c r="BA160" s="129" t="s">
        <v>663</v>
      </c>
    </row>
    <row r="161" spans="1:53" x14ac:dyDescent="0.2">
      <c r="A161" s="37" t="s">
        <v>33</v>
      </c>
      <c r="B161" s="51">
        <v>8</v>
      </c>
      <c r="C161" s="92" t="s">
        <v>180</v>
      </c>
      <c r="D161" s="107" t="s">
        <v>178</v>
      </c>
      <c r="E161" s="56">
        <v>1</v>
      </c>
      <c r="F161" s="56">
        <v>1</v>
      </c>
      <c r="G161" s="52">
        <f t="shared" si="156"/>
        <v>1</v>
      </c>
      <c r="H161" s="42"/>
      <c r="I161" s="43" t="str">
        <f t="shared" si="124"/>
        <v/>
      </c>
      <c r="J161" s="42"/>
      <c r="K161" s="41" t="str">
        <f t="shared" si="125"/>
        <v/>
      </c>
      <c r="L161" s="65" t="str">
        <f t="shared" si="157"/>
        <v/>
      </c>
      <c r="M161" s="65" t="str">
        <f t="shared" si="158"/>
        <v/>
      </c>
      <c r="N161" s="65" t="str">
        <f t="shared" si="159"/>
        <v/>
      </c>
      <c r="O161" s="42" t="s">
        <v>35</v>
      </c>
      <c r="P161" s="41">
        <f t="shared" si="126"/>
        <v>1</v>
      </c>
      <c r="Q161" s="42"/>
      <c r="R161" s="41" t="str">
        <f t="shared" si="127"/>
        <v/>
      </c>
      <c r="S161" s="42"/>
      <c r="T161" s="41" t="str">
        <f t="shared" si="154"/>
        <v/>
      </c>
      <c r="U161" s="43"/>
      <c r="V161" s="117"/>
      <c r="W161" s="117"/>
      <c r="X161" s="117"/>
      <c r="Y161" s="117"/>
      <c r="Z161" s="117"/>
      <c r="AA161" s="117">
        <f t="shared" si="155"/>
        <v>4</v>
      </c>
      <c r="AB161" s="117"/>
      <c r="AC161" s="117"/>
      <c r="AD161" s="117"/>
      <c r="AE161" s="117"/>
      <c r="AF161" s="117"/>
      <c r="AG161" s="41">
        <f>Tableau274546[[#This Row],[Surf Men ext]]</f>
        <v>1</v>
      </c>
      <c r="AH161" s="43" t="str">
        <f t="shared" si="144"/>
        <v/>
      </c>
      <c r="AI161" s="43" t="str">
        <f t="shared" si="145"/>
        <v/>
      </c>
      <c r="AJ161" s="43" t="str">
        <f t="shared" si="146"/>
        <v/>
      </c>
      <c r="AK161" s="43" t="str">
        <f t="shared" si="147"/>
        <v/>
      </c>
      <c r="AL161" s="43">
        <f t="shared" si="148"/>
        <v>1</v>
      </c>
      <c r="AM161" s="53">
        <f t="shared" si="160"/>
        <v>8</v>
      </c>
      <c r="AN161" s="130">
        <v>2029</v>
      </c>
      <c r="AO161" s="40" t="str">
        <f t="shared" si="112"/>
        <v/>
      </c>
      <c r="AP161" s="40" t="str">
        <f t="shared" si="113"/>
        <v/>
      </c>
      <c r="AQ161" s="40" t="str">
        <f t="shared" si="114"/>
        <v/>
      </c>
      <c r="AR161" s="40" t="str">
        <f t="shared" si="115"/>
        <v/>
      </c>
      <c r="AS161" s="40">
        <f t="shared" si="116"/>
        <v>8</v>
      </c>
      <c r="AT161" s="54">
        <f t="shared" si="161"/>
        <v>2</v>
      </c>
      <c r="AU161" s="55"/>
      <c r="AV161" s="56"/>
      <c r="AW161" s="55" t="s">
        <v>36</v>
      </c>
      <c r="AY161" s="49" t="s">
        <v>179</v>
      </c>
      <c r="BA161" s="129" t="s">
        <v>663</v>
      </c>
    </row>
    <row r="162" spans="1:53" x14ac:dyDescent="0.2">
      <c r="A162" s="37" t="s">
        <v>33</v>
      </c>
      <c r="B162" s="51">
        <v>8</v>
      </c>
      <c r="C162" s="92" t="s">
        <v>181</v>
      </c>
      <c r="D162" s="107" t="s">
        <v>178</v>
      </c>
      <c r="E162" s="56">
        <v>1</v>
      </c>
      <c r="F162" s="56">
        <v>1</v>
      </c>
      <c r="G162" s="52">
        <f t="shared" si="156"/>
        <v>1</v>
      </c>
      <c r="H162" s="42"/>
      <c r="I162" s="43" t="str">
        <f t="shared" si="124"/>
        <v/>
      </c>
      <c r="J162" s="42"/>
      <c r="K162" s="41" t="str">
        <f t="shared" si="125"/>
        <v/>
      </c>
      <c r="L162" s="65" t="str">
        <f t="shared" si="157"/>
        <v/>
      </c>
      <c r="M162" s="65" t="str">
        <f t="shared" si="158"/>
        <v/>
      </c>
      <c r="N162" s="65" t="str">
        <f t="shared" si="159"/>
        <v/>
      </c>
      <c r="O162" s="42" t="s">
        <v>35</v>
      </c>
      <c r="P162" s="41">
        <f t="shared" si="126"/>
        <v>1</v>
      </c>
      <c r="Q162" s="42"/>
      <c r="R162" s="41" t="str">
        <f t="shared" si="127"/>
        <v/>
      </c>
      <c r="S162" s="42"/>
      <c r="T162" s="41" t="str">
        <f t="shared" si="154"/>
        <v/>
      </c>
      <c r="U162" s="43"/>
      <c r="V162" s="117"/>
      <c r="W162" s="117"/>
      <c r="X162" s="117"/>
      <c r="Y162" s="117"/>
      <c r="Z162" s="117"/>
      <c r="AA162" s="117">
        <f t="shared" si="155"/>
        <v>4</v>
      </c>
      <c r="AB162" s="117"/>
      <c r="AC162" s="117"/>
      <c r="AD162" s="117"/>
      <c r="AE162" s="117"/>
      <c r="AF162" s="117"/>
      <c r="AG162" s="41">
        <f>Tableau274546[[#This Row],[Surf Men ext]]</f>
        <v>1</v>
      </c>
      <c r="AH162" s="43" t="str">
        <f t="shared" si="144"/>
        <v/>
      </c>
      <c r="AI162" s="43" t="str">
        <f t="shared" si="145"/>
        <v/>
      </c>
      <c r="AJ162" s="43" t="str">
        <f t="shared" si="146"/>
        <v/>
      </c>
      <c r="AK162" s="43" t="str">
        <f t="shared" si="147"/>
        <v/>
      </c>
      <c r="AL162" s="43">
        <f t="shared" si="148"/>
        <v>1</v>
      </c>
      <c r="AM162" s="53">
        <f t="shared" si="160"/>
        <v>8</v>
      </c>
      <c r="AN162" s="130">
        <v>2029</v>
      </c>
      <c r="AO162" s="40" t="str">
        <f t="shared" si="112"/>
        <v/>
      </c>
      <c r="AP162" s="40" t="str">
        <f t="shared" si="113"/>
        <v/>
      </c>
      <c r="AQ162" s="40" t="str">
        <f t="shared" si="114"/>
        <v/>
      </c>
      <c r="AR162" s="40" t="str">
        <f t="shared" si="115"/>
        <v/>
      </c>
      <c r="AS162" s="40">
        <f t="shared" si="116"/>
        <v>8</v>
      </c>
      <c r="AT162" s="54">
        <f t="shared" si="161"/>
        <v>2</v>
      </c>
      <c r="AU162" s="55"/>
      <c r="AV162" s="56"/>
      <c r="AW162" s="55" t="s">
        <v>36</v>
      </c>
      <c r="AY162" s="49" t="s">
        <v>179</v>
      </c>
      <c r="BA162" s="129" t="s">
        <v>663</v>
      </c>
    </row>
    <row r="163" spans="1:53" x14ac:dyDescent="0.2">
      <c r="A163" s="37" t="s">
        <v>33</v>
      </c>
      <c r="B163" s="51">
        <v>8</v>
      </c>
      <c r="C163" s="92" t="s">
        <v>182</v>
      </c>
      <c r="D163" s="107" t="s">
        <v>178</v>
      </c>
      <c r="E163" s="56">
        <v>1</v>
      </c>
      <c r="F163" s="56">
        <v>1</v>
      </c>
      <c r="G163" s="52">
        <f t="shared" si="156"/>
        <v>1</v>
      </c>
      <c r="H163" s="42"/>
      <c r="I163" s="43" t="str">
        <f t="shared" si="124"/>
        <v/>
      </c>
      <c r="J163" s="42"/>
      <c r="K163" s="41" t="str">
        <f t="shared" si="125"/>
        <v/>
      </c>
      <c r="L163" s="65" t="str">
        <f t="shared" si="157"/>
        <v/>
      </c>
      <c r="M163" s="65" t="str">
        <f t="shared" si="158"/>
        <v/>
      </c>
      <c r="N163" s="65" t="str">
        <f t="shared" si="159"/>
        <v/>
      </c>
      <c r="O163" s="42" t="s">
        <v>35</v>
      </c>
      <c r="P163" s="41">
        <f t="shared" si="126"/>
        <v>1</v>
      </c>
      <c r="Q163" s="42"/>
      <c r="R163" s="41" t="str">
        <f t="shared" si="127"/>
        <v/>
      </c>
      <c r="S163" s="42"/>
      <c r="T163" s="41" t="str">
        <f t="shared" si="154"/>
        <v/>
      </c>
      <c r="U163" s="43"/>
      <c r="V163" s="117"/>
      <c r="W163" s="117"/>
      <c r="X163" s="117"/>
      <c r="Y163" s="117"/>
      <c r="Z163" s="117"/>
      <c r="AA163" s="117">
        <f t="shared" si="155"/>
        <v>4</v>
      </c>
      <c r="AB163" s="117"/>
      <c r="AC163" s="117"/>
      <c r="AD163" s="117"/>
      <c r="AE163" s="117"/>
      <c r="AF163" s="117"/>
      <c r="AG163" s="41">
        <f>Tableau274546[[#This Row],[Surf Men ext]]</f>
        <v>1</v>
      </c>
      <c r="AH163" s="43" t="str">
        <f t="shared" ref="AH163:AH174" si="162">IF($AN163=2025,$AG163,"")</f>
        <v/>
      </c>
      <c r="AI163" s="43" t="str">
        <f t="shared" ref="AI163:AI174" si="163">IF($AN163=2026,$AG163,"")</f>
        <v/>
      </c>
      <c r="AJ163" s="43" t="str">
        <f t="shared" ref="AJ163:AJ174" si="164">IF($AN163=2027,$AG163,"")</f>
        <v/>
      </c>
      <c r="AK163" s="43" t="str">
        <f t="shared" ref="AK163:AK174" si="165">IF($AN163=2028,$AG163,"")</f>
        <v/>
      </c>
      <c r="AL163" s="43">
        <f t="shared" ref="AL163:AL174" si="166">IF($AN163=2029,$AG163,"")</f>
        <v>1</v>
      </c>
      <c r="AM163" s="53">
        <f t="shared" si="160"/>
        <v>8</v>
      </c>
      <c r="AN163" s="130">
        <v>2029</v>
      </c>
      <c r="AO163" s="40" t="str">
        <f t="shared" si="112"/>
        <v/>
      </c>
      <c r="AP163" s="40" t="str">
        <f t="shared" si="113"/>
        <v/>
      </c>
      <c r="AQ163" s="40" t="str">
        <f t="shared" si="114"/>
        <v/>
      </c>
      <c r="AR163" s="40" t="str">
        <f t="shared" si="115"/>
        <v/>
      </c>
      <c r="AS163" s="40">
        <f t="shared" si="116"/>
        <v>8</v>
      </c>
      <c r="AT163" s="54">
        <f t="shared" si="161"/>
        <v>2</v>
      </c>
      <c r="AU163" s="55"/>
      <c r="AV163" s="56"/>
      <c r="AW163" s="55" t="s">
        <v>36</v>
      </c>
      <c r="AY163" s="49" t="s">
        <v>179</v>
      </c>
      <c r="BA163" s="129" t="s">
        <v>663</v>
      </c>
    </row>
    <row r="164" spans="1:53" x14ac:dyDescent="0.2">
      <c r="A164" s="37" t="s">
        <v>33</v>
      </c>
      <c r="B164" s="51">
        <v>8</v>
      </c>
      <c r="C164" s="92" t="s">
        <v>183</v>
      </c>
      <c r="D164" s="107" t="s">
        <v>178</v>
      </c>
      <c r="E164" s="56">
        <v>1</v>
      </c>
      <c r="F164" s="56">
        <v>1</v>
      </c>
      <c r="G164" s="52">
        <f t="shared" si="156"/>
        <v>1</v>
      </c>
      <c r="H164" s="42"/>
      <c r="I164" s="43" t="str">
        <f t="shared" si="124"/>
        <v/>
      </c>
      <c r="J164" s="42"/>
      <c r="K164" s="41" t="str">
        <f t="shared" si="125"/>
        <v/>
      </c>
      <c r="L164" s="65" t="str">
        <f t="shared" si="157"/>
        <v/>
      </c>
      <c r="M164" s="65" t="str">
        <f t="shared" si="158"/>
        <v/>
      </c>
      <c r="N164" s="65" t="str">
        <f t="shared" si="159"/>
        <v/>
      </c>
      <c r="O164" s="42" t="s">
        <v>35</v>
      </c>
      <c r="P164" s="41">
        <f t="shared" si="126"/>
        <v>1</v>
      </c>
      <c r="Q164" s="42"/>
      <c r="R164" s="41" t="str">
        <f t="shared" si="127"/>
        <v/>
      </c>
      <c r="S164" s="42"/>
      <c r="T164" s="41" t="str">
        <f t="shared" si="154"/>
        <v/>
      </c>
      <c r="U164" s="43"/>
      <c r="V164" s="117"/>
      <c r="W164" s="117"/>
      <c r="X164" s="117"/>
      <c r="Y164" s="117"/>
      <c r="Z164" s="117"/>
      <c r="AA164" s="117">
        <f t="shared" si="155"/>
        <v>4</v>
      </c>
      <c r="AB164" s="117"/>
      <c r="AC164" s="117"/>
      <c r="AD164" s="117"/>
      <c r="AE164" s="117"/>
      <c r="AF164" s="117"/>
      <c r="AG164" s="41">
        <f>Tableau274546[[#This Row],[Surf Men ext]]</f>
        <v>1</v>
      </c>
      <c r="AH164" s="43" t="str">
        <f t="shared" si="162"/>
        <v/>
      </c>
      <c r="AI164" s="43" t="str">
        <f t="shared" si="163"/>
        <v/>
      </c>
      <c r="AJ164" s="43" t="str">
        <f t="shared" si="164"/>
        <v/>
      </c>
      <c r="AK164" s="43" t="str">
        <f t="shared" si="165"/>
        <v/>
      </c>
      <c r="AL164" s="43">
        <f t="shared" si="166"/>
        <v>1</v>
      </c>
      <c r="AM164" s="53">
        <f t="shared" si="160"/>
        <v>8</v>
      </c>
      <c r="AN164" s="130">
        <v>2029</v>
      </c>
      <c r="AO164" s="40" t="str">
        <f t="shared" si="112"/>
        <v/>
      </c>
      <c r="AP164" s="40" t="str">
        <f t="shared" si="113"/>
        <v/>
      </c>
      <c r="AQ164" s="40" t="str">
        <f t="shared" si="114"/>
        <v/>
      </c>
      <c r="AR164" s="40" t="str">
        <f t="shared" si="115"/>
        <v/>
      </c>
      <c r="AS164" s="40">
        <f t="shared" si="116"/>
        <v>8</v>
      </c>
      <c r="AT164" s="54">
        <f t="shared" si="161"/>
        <v>2</v>
      </c>
      <c r="AU164" s="55"/>
      <c r="AV164" s="56"/>
      <c r="AW164" s="55" t="s">
        <v>36</v>
      </c>
      <c r="AY164" s="49" t="s">
        <v>179</v>
      </c>
      <c r="BA164" s="129" t="s">
        <v>663</v>
      </c>
    </row>
    <row r="165" spans="1:53" x14ac:dyDescent="0.2">
      <c r="A165" s="37" t="s">
        <v>33</v>
      </c>
      <c r="B165" s="51">
        <v>8</v>
      </c>
      <c r="C165" s="92" t="s">
        <v>184</v>
      </c>
      <c r="D165" s="107" t="s">
        <v>72</v>
      </c>
      <c r="E165" s="56">
        <v>1.85</v>
      </c>
      <c r="F165" s="56">
        <v>2.1</v>
      </c>
      <c r="G165" s="52">
        <f t="shared" si="156"/>
        <v>3.89</v>
      </c>
      <c r="H165" s="42"/>
      <c r="I165" s="43" t="str">
        <f t="shared" si="124"/>
        <v/>
      </c>
      <c r="J165" s="42"/>
      <c r="K165" s="41" t="str">
        <f t="shared" si="125"/>
        <v/>
      </c>
      <c r="L165" s="65" t="str">
        <f t="shared" si="157"/>
        <v/>
      </c>
      <c r="M165" s="65" t="str">
        <f t="shared" si="158"/>
        <v/>
      </c>
      <c r="N165" s="65" t="str">
        <f t="shared" si="159"/>
        <v/>
      </c>
      <c r="O165" s="42"/>
      <c r="P165" s="41" t="str">
        <f t="shared" si="126"/>
        <v/>
      </c>
      <c r="Q165" s="42" t="s">
        <v>35</v>
      </c>
      <c r="R165" s="41">
        <f t="shared" si="127"/>
        <v>3.89</v>
      </c>
      <c r="S165" s="42"/>
      <c r="T165" s="41" t="str">
        <f t="shared" si="154"/>
        <v/>
      </c>
      <c r="U165" s="43"/>
      <c r="V165" s="117"/>
      <c r="W165" s="117"/>
      <c r="X165" s="117"/>
      <c r="Y165" s="117"/>
      <c r="Z165" s="117"/>
      <c r="AA165" s="117">
        <f t="shared" si="155"/>
        <v>7.9</v>
      </c>
      <c r="AB165" s="117"/>
      <c r="AC165" s="117"/>
      <c r="AD165" s="117"/>
      <c r="AE165" s="117"/>
      <c r="AF165" s="117"/>
      <c r="AG165" s="41">
        <f>Tableau274546[[#This Row],[Surf Men ext]]</f>
        <v>3.89</v>
      </c>
      <c r="AH165" s="43" t="str">
        <f t="shared" si="162"/>
        <v/>
      </c>
      <c r="AI165" s="43" t="str">
        <f t="shared" si="163"/>
        <v/>
      </c>
      <c r="AJ165" s="43" t="str">
        <f t="shared" si="164"/>
        <v/>
      </c>
      <c r="AK165" s="43" t="str">
        <f t="shared" si="165"/>
        <v/>
      </c>
      <c r="AL165" s="43">
        <f t="shared" si="166"/>
        <v>3.89</v>
      </c>
      <c r="AM165" s="53">
        <f t="shared" si="160"/>
        <v>15.8</v>
      </c>
      <c r="AN165" s="130">
        <v>2029</v>
      </c>
      <c r="AO165" s="40" t="str">
        <f t="shared" ref="AO165:AO172" si="167">IF($AN165=2025,$AM165,"")</f>
        <v/>
      </c>
      <c r="AP165" s="40" t="str">
        <f t="shared" ref="AP165:AP170" si="168">IF($AN165=2026,$AM165,"")</f>
        <v/>
      </c>
      <c r="AQ165" s="40" t="str">
        <f t="shared" ref="AQ165:AQ170" si="169">IF($AN165=2027,$AM165,"")</f>
        <v/>
      </c>
      <c r="AR165" s="40" t="str">
        <f t="shared" ref="AR165:AR170" si="170">IF($AN165=2028,$AM165,"")</f>
        <v/>
      </c>
      <c r="AS165" s="40">
        <f t="shared" ref="AS165:AS170" si="171">IF($AN165=2029,$AM165,"")</f>
        <v>15.8</v>
      </c>
      <c r="AT165" s="54">
        <f t="shared" si="161"/>
        <v>7.78</v>
      </c>
      <c r="AU165" s="55"/>
      <c r="AV165" s="56" t="s">
        <v>36</v>
      </c>
      <c r="AW165" s="55"/>
      <c r="AY165" s="49" t="s">
        <v>185</v>
      </c>
      <c r="BA165" s="129" t="s">
        <v>663</v>
      </c>
    </row>
    <row r="166" spans="1:53" x14ac:dyDescent="0.2">
      <c r="A166" s="37" t="s">
        <v>33</v>
      </c>
      <c r="B166" s="51">
        <v>8</v>
      </c>
      <c r="C166" s="92" t="s">
        <v>186</v>
      </c>
      <c r="D166" s="107" t="s">
        <v>178</v>
      </c>
      <c r="E166" s="56">
        <v>1</v>
      </c>
      <c r="F166" s="56">
        <v>1</v>
      </c>
      <c r="G166" s="52">
        <f t="shared" si="156"/>
        <v>1</v>
      </c>
      <c r="H166" s="42"/>
      <c r="I166" s="43" t="str">
        <f t="shared" si="124"/>
        <v/>
      </c>
      <c r="J166" s="42"/>
      <c r="K166" s="41" t="str">
        <f t="shared" si="125"/>
        <v/>
      </c>
      <c r="L166" s="65" t="str">
        <f t="shared" si="157"/>
        <v/>
      </c>
      <c r="M166" s="65" t="str">
        <f t="shared" si="158"/>
        <v/>
      </c>
      <c r="N166" s="65" t="str">
        <f t="shared" si="159"/>
        <v/>
      </c>
      <c r="O166" s="42" t="s">
        <v>35</v>
      </c>
      <c r="P166" s="41">
        <f t="shared" si="126"/>
        <v>1</v>
      </c>
      <c r="Q166" s="42"/>
      <c r="R166" s="41" t="str">
        <f t="shared" si="127"/>
        <v/>
      </c>
      <c r="S166" s="42"/>
      <c r="T166" s="41" t="str">
        <f t="shared" si="154"/>
        <v/>
      </c>
      <c r="U166" s="43"/>
      <c r="V166" s="117"/>
      <c r="W166" s="117"/>
      <c r="X166" s="117"/>
      <c r="Y166" s="117"/>
      <c r="Z166" s="117"/>
      <c r="AA166" s="117">
        <f t="shared" si="155"/>
        <v>4</v>
      </c>
      <c r="AB166" s="117"/>
      <c r="AC166" s="117"/>
      <c r="AD166" s="117"/>
      <c r="AE166" s="117"/>
      <c r="AF166" s="117"/>
      <c r="AG166" s="41">
        <f>Tableau274546[[#This Row],[Surf Men ext]]</f>
        <v>1</v>
      </c>
      <c r="AH166" s="43" t="str">
        <f t="shared" si="162"/>
        <v/>
      </c>
      <c r="AI166" s="43" t="str">
        <f t="shared" si="163"/>
        <v/>
      </c>
      <c r="AJ166" s="43" t="str">
        <f t="shared" si="164"/>
        <v/>
      </c>
      <c r="AK166" s="43" t="str">
        <f t="shared" si="165"/>
        <v/>
      </c>
      <c r="AL166" s="43">
        <f t="shared" si="166"/>
        <v>1</v>
      </c>
      <c r="AM166" s="53">
        <f t="shared" si="160"/>
        <v>8</v>
      </c>
      <c r="AN166" s="130">
        <v>2029</v>
      </c>
      <c r="AO166" s="40" t="str">
        <f t="shared" si="167"/>
        <v/>
      </c>
      <c r="AP166" s="40" t="str">
        <f t="shared" si="168"/>
        <v/>
      </c>
      <c r="AQ166" s="40" t="str">
        <f t="shared" si="169"/>
        <v/>
      </c>
      <c r="AR166" s="40" t="str">
        <f t="shared" si="170"/>
        <v/>
      </c>
      <c r="AS166" s="40">
        <f t="shared" si="171"/>
        <v>8</v>
      </c>
      <c r="AT166" s="54">
        <f t="shared" si="161"/>
        <v>2</v>
      </c>
      <c r="AU166" s="55"/>
      <c r="AV166" s="56"/>
      <c r="AW166" s="55" t="s">
        <v>36</v>
      </c>
      <c r="AY166" s="49" t="s">
        <v>179</v>
      </c>
      <c r="BA166" s="129" t="s">
        <v>663</v>
      </c>
    </row>
    <row r="167" spans="1:53" x14ac:dyDescent="0.2">
      <c r="A167" s="37" t="s">
        <v>33</v>
      </c>
      <c r="B167" s="51">
        <v>8</v>
      </c>
      <c r="C167" s="91" t="s">
        <v>187</v>
      </c>
      <c r="D167" s="107" t="s">
        <v>178</v>
      </c>
      <c r="E167" s="56">
        <v>1</v>
      </c>
      <c r="F167" s="56">
        <v>1</v>
      </c>
      <c r="G167" s="52">
        <f t="shared" si="156"/>
        <v>1</v>
      </c>
      <c r="H167" s="42"/>
      <c r="I167" s="43" t="str">
        <f t="shared" si="124"/>
        <v/>
      </c>
      <c r="J167" s="42"/>
      <c r="K167" s="41" t="str">
        <f t="shared" si="125"/>
        <v/>
      </c>
      <c r="L167" s="65" t="str">
        <f t="shared" si="157"/>
        <v/>
      </c>
      <c r="M167" s="65" t="str">
        <f t="shared" si="158"/>
        <v/>
      </c>
      <c r="N167" s="65" t="str">
        <f t="shared" si="159"/>
        <v/>
      </c>
      <c r="O167" s="42" t="s">
        <v>35</v>
      </c>
      <c r="P167" s="41">
        <f t="shared" si="126"/>
        <v>1</v>
      </c>
      <c r="Q167" s="42"/>
      <c r="R167" s="41" t="str">
        <f t="shared" si="127"/>
        <v/>
      </c>
      <c r="S167" s="42"/>
      <c r="T167" s="41" t="str">
        <f t="shared" si="154"/>
        <v/>
      </c>
      <c r="U167" s="43"/>
      <c r="V167" s="117"/>
      <c r="W167" s="117"/>
      <c r="X167" s="117"/>
      <c r="Y167" s="117"/>
      <c r="Z167" s="117"/>
      <c r="AA167" s="117">
        <f t="shared" si="155"/>
        <v>4</v>
      </c>
      <c r="AB167" s="117"/>
      <c r="AC167" s="117"/>
      <c r="AD167" s="117"/>
      <c r="AE167" s="117"/>
      <c r="AF167" s="117"/>
      <c r="AG167" s="41">
        <f>Tableau274546[[#This Row],[Surf Men ext]]</f>
        <v>1</v>
      </c>
      <c r="AH167" s="43" t="str">
        <f t="shared" si="162"/>
        <v/>
      </c>
      <c r="AI167" s="43">
        <f t="shared" si="163"/>
        <v>1</v>
      </c>
      <c r="AJ167" s="43" t="str">
        <f t="shared" si="164"/>
        <v/>
      </c>
      <c r="AK167" s="43" t="str">
        <f t="shared" si="165"/>
        <v/>
      </c>
      <c r="AL167" s="43" t="str">
        <f t="shared" si="166"/>
        <v/>
      </c>
      <c r="AM167" s="53">
        <f t="shared" si="160"/>
        <v>8</v>
      </c>
      <c r="AN167" s="97">
        <v>2026</v>
      </c>
      <c r="AO167" s="40" t="str">
        <f t="shared" si="167"/>
        <v/>
      </c>
      <c r="AP167" s="40">
        <f t="shared" si="168"/>
        <v>8</v>
      </c>
      <c r="AQ167" s="40" t="str">
        <f t="shared" si="169"/>
        <v/>
      </c>
      <c r="AR167" s="40" t="str">
        <f t="shared" si="170"/>
        <v/>
      </c>
      <c r="AS167" s="40" t="str">
        <f t="shared" si="171"/>
        <v/>
      </c>
      <c r="AT167" s="54">
        <f t="shared" si="161"/>
        <v>2</v>
      </c>
      <c r="AU167" s="55"/>
      <c r="AV167" s="56"/>
      <c r="AW167" s="55" t="s">
        <v>36</v>
      </c>
      <c r="AY167" s="49" t="s">
        <v>179</v>
      </c>
      <c r="BA167" s="49" t="s">
        <v>61</v>
      </c>
    </row>
    <row r="168" spans="1:53" x14ac:dyDescent="0.2">
      <c r="A168" s="37" t="s">
        <v>33</v>
      </c>
      <c r="B168" s="51">
        <v>8</v>
      </c>
      <c r="C168" s="91" t="s">
        <v>188</v>
      </c>
      <c r="D168" s="107" t="s">
        <v>178</v>
      </c>
      <c r="E168" s="56">
        <v>1</v>
      </c>
      <c r="F168" s="56">
        <v>1</v>
      </c>
      <c r="G168" s="52">
        <f t="shared" si="156"/>
        <v>1</v>
      </c>
      <c r="H168" s="42"/>
      <c r="I168" s="43" t="str">
        <f t="shared" si="124"/>
        <v/>
      </c>
      <c r="J168" s="42"/>
      <c r="K168" s="41" t="str">
        <f t="shared" si="125"/>
        <v/>
      </c>
      <c r="L168" s="65" t="str">
        <f t="shared" si="157"/>
        <v/>
      </c>
      <c r="M168" s="65" t="str">
        <f t="shared" si="158"/>
        <v/>
      </c>
      <c r="N168" s="65" t="str">
        <f t="shared" si="159"/>
        <v/>
      </c>
      <c r="O168" s="42" t="s">
        <v>35</v>
      </c>
      <c r="P168" s="41">
        <f t="shared" si="126"/>
        <v>1</v>
      </c>
      <c r="Q168" s="42"/>
      <c r="R168" s="41" t="str">
        <f t="shared" si="127"/>
        <v/>
      </c>
      <c r="S168" s="42"/>
      <c r="T168" s="41" t="str">
        <f t="shared" si="154"/>
        <v/>
      </c>
      <c r="U168" s="43"/>
      <c r="V168" s="117"/>
      <c r="W168" s="117"/>
      <c r="X168" s="117"/>
      <c r="Y168" s="117"/>
      <c r="Z168" s="117"/>
      <c r="AA168" s="117">
        <f t="shared" si="155"/>
        <v>4</v>
      </c>
      <c r="AB168" s="117"/>
      <c r="AC168" s="117"/>
      <c r="AD168" s="117"/>
      <c r="AE168" s="117"/>
      <c r="AF168" s="117"/>
      <c r="AG168" s="41">
        <f>Tableau274546[[#This Row],[Surf Men ext]]</f>
        <v>1</v>
      </c>
      <c r="AH168" s="43" t="str">
        <f t="shared" si="162"/>
        <v/>
      </c>
      <c r="AI168" s="43">
        <f t="shared" si="163"/>
        <v>1</v>
      </c>
      <c r="AJ168" s="43" t="str">
        <f t="shared" si="164"/>
        <v/>
      </c>
      <c r="AK168" s="43" t="str">
        <f t="shared" si="165"/>
        <v/>
      </c>
      <c r="AL168" s="43" t="str">
        <f t="shared" si="166"/>
        <v/>
      </c>
      <c r="AM168" s="53">
        <f t="shared" si="160"/>
        <v>8</v>
      </c>
      <c r="AN168" s="97">
        <v>2026</v>
      </c>
      <c r="AO168" s="40" t="str">
        <f t="shared" si="167"/>
        <v/>
      </c>
      <c r="AP168" s="40">
        <f t="shared" si="168"/>
        <v>8</v>
      </c>
      <c r="AQ168" s="40" t="str">
        <f t="shared" si="169"/>
        <v/>
      </c>
      <c r="AR168" s="40" t="str">
        <f t="shared" si="170"/>
        <v/>
      </c>
      <c r="AS168" s="40" t="str">
        <f t="shared" si="171"/>
        <v/>
      </c>
      <c r="AT168" s="54">
        <f t="shared" si="161"/>
        <v>2</v>
      </c>
      <c r="AU168" s="55"/>
      <c r="AV168" s="56"/>
      <c r="AW168" s="55" t="s">
        <v>36</v>
      </c>
      <c r="AY168" s="49" t="s">
        <v>179</v>
      </c>
      <c r="BA168" s="49" t="s">
        <v>61</v>
      </c>
    </row>
    <row r="169" spans="1:53" x14ac:dyDescent="0.2">
      <c r="A169" s="37" t="s">
        <v>33</v>
      </c>
      <c r="B169" s="51">
        <v>8</v>
      </c>
      <c r="C169" s="91" t="s">
        <v>189</v>
      </c>
      <c r="D169" s="107" t="s">
        <v>178</v>
      </c>
      <c r="E169" s="56">
        <v>1</v>
      </c>
      <c r="F169" s="56">
        <v>1</v>
      </c>
      <c r="G169" s="52">
        <f t="shared" si="156"/>
        <v>1</v>
      </c>
      <c r="H169" s="42"/>
      <c r="I169" s="43" t="str">
        <f t="shared" si="124"/>
        <v/>
      </c>
      <c r="J169" s="42"/>
      <c r="K169" s="41" t="str">
        <f t="shared" si="125"/>
        <v/>
      </c>
      <c r="L169" s="65" t="str">
        <f t="shared" si="157"/>
        <v/>
      </c>
      <c r="M169" s="65" t="str">
        <f t="shared" si="158"/>
        <v/>
      </c>
      <c r="N169" s="65" t="str">
        <f t="shared" si="159"/>
        <v/>
      </c>
      <c r="O169" s="42" t="s">
        <v>35</v>
      </c>
      <c r="P169" s="41">
        <f t="shared" si="126"/>
        <v>1</v>
      </c>
      <c r="Q169" s="42"/>
      <c r="R169" s="41" t="str">
        <f t="shared" si="127"/>
        <v/>
      </c>
      <c r="S169" s="42"/>
      <c r="T169" s="41" t="str">
        <f t="shared" si="154"/>
        <v/>
      </c>
      <c r="U169" s="43"/>
      <c r="V169" s="117"/>
      <c r="W169" s="117"/>
      <c r="X169" s="117"/>
      <c r="Y169" s="117"/>
      <c r="Z169" s="117"/>
      <c r="AA169" s="117">
        <f t="shared" si="155"/>
        <v>4</v>
      </c>
      <c r="AB169" s="117"/>
      <c r="AC169" s="117"/>
      <c r="AD169" s="117"/>
      <c r="AE169" s="117"/>
      <c r="AF169" s="117"/>
      <c r="AG169" s="41">
        <f>Tableau274546[[#This Row],[Surf Men ext]]</f>
        <v>1</v>
      </c>
      <c r="AH169" s="43" t="str">
        <f t="shared" si="162"/>
        <v/>
      </c>
      <c r="AI169" s="43">
        <f t="shared" si="163"/>
        <v>1</v>
      </c>
      <c r="AJ169" s="43" t="str">
        <f t="shared" si="164"/>
        <v/>
      </c>
      <c r="AK169" s="43" t="str">
        <f t="shared" si="165"/>
        <v/>
      </c>
      <c r="AL169" s="43" t="str">
        <f t="shared" si="166"/>
        <v/>
      </c>
      <c r="AM169" s="53">
        <f t="shared" si="160"/>
        <v>8</v>
      </c>
      <c r="AN169" s="97">
        <v>2026</v>
      </c>
      <c r="AO169" s="40" t="str">
        <f t="shared" si="167"/>
        <v/>
      </c>
      <c r="AP169" s="40">
        <f t="shared" si="168"/>
        <v>8</v>
      </c>
      <c r="AQ169" s="40" t="str">
        <f t="shared" si="169"/>
        <v/>
      </c>
      <c r="AR169" s="40" t="str">
        <f t="shared" si="170"/>
        <v/>
      </c>
      <c r="AS169" s="40" t="str">
        <f t="shared" si="171"/>
        <v/>
      </c>
      <c r="AT169" s="54">
        <f t="shared" si="161"/>
        <v>2</v>
      </c>
      <c r="AU169" s="55"/>
      <c r="AV169" s="56"/>
      <c r="AW169" s="55" t="s">
        <v>36</v>
      </c>
      <c r="AY169" s="49" t="s">
        <v>179</v>
      </c>
      <c r="BA169" s="49" t="s">
        <v>61</v>
      </c>
    </row>
    <row r="170" spans="1:53" x14ac:dyDescent="0.2">
      <c r="A170" s="37" t="s">
        <v>33</v>
      </c>
      <c r="B170" s="51">
        <v>8</v>
      </c>
      <c r="C170" s="91" t="s">
        <v>190</v>
      </c>
      <c r="D170" s="107" t="s">
        <v>178</v>
      </c>
      <c r="E170" s="56">
        <v>1</v>
      </c>
      <c r="F170" s="56">
        <v>1</v>
      </c>
      <c r="G170" s="52">
        <f t="shared" si="156"/>
        <v>1</v>
      </c>
      <c r="H170" s="42"/>
      <c r="I170" s="43" t="str">
        <f t="shared" si="124"/>
        <v/>
      </c>
      <c r="J170" s="42"/>
      <c r="K170" s="41" t="str">
        <f t="shared" si="125"/>
        <v/>
      </c>
      <c r="L170" s="65" t="str">
        <f t="shared" si="157"/>
        <v/>
      </c>
      <c r="M170" s="65" t="str">
        <f t="shared" si="158"/>
        <v/>
      </c>
      <c r="N170" s="65" t="str">
        <f t="shared" si="159"/>
        <v/>
      </c>
      <c r="O170" s="42" t="s">
        <v>35</v>
      </c>
      <c r="P170" s="41">
        <f t="shared" si="126"/>
        <v>1</v>
      </c>
      <c r="Q170" s="42"/>
      <c r="R170" s="41" t="str">
        <f t="shared" si="127"/>
        <v/>
      </c>
      <c r="S170" s="42"/>
      <c r="T170" s="41" t="str">
        <f t="shared" si="154"/>
        <v/>
      </c>
      <c r="U170" s="43"/>
      <c r="V170" s="117"/>
      <c r="W170" s="117"/>
      <c r="X170" s="117"/>
      <c r="Y170" s="117"/>
      <c r="Z170" s="117"/>
      <c r="AA170" s="117">
        <f t="shared" si="155"/>
        <v>4</v>
      </c>
      <c r="AB170" s="117"/>
      <c r="AC170" s="117"/>
      <c r="AD170" s="117"/>
      <c r="AE170" s="117"/>
      <c r="AF170" s="117"/>
      <c r="AG170" s="41">
        <f>Tableau274546[[#This Row],[Surf Men ext]]</f>
        <v>1</v>
      </c>
      <c r="AH170" s="43" t="str">
        <f t="shared" si="162"/>
        <v/>
      </c>
      <c r="AI170" s="43">
        <f t="shared" si="163"/>
        <v>1</v>
      </c>
      <c r="AJ170" s="43" t="str">
        <f t="shared" si="164"/>
        <v/>
      </c>
      <c r="AK170" s="43" t="str">
        <f t="shared" si="165"/>
        <v/>
      </c>
      <c r="AL170" s="43" t="str">
        <f t="shared" si="166"/>
        <v/>
      </c>
      <c r="AM170" s="53">
        <f t="shared" si="160"/>
        <v>8</v>
      </c>
      <c r="AN170" s="97">
        <v>2026</v>
      </c>
      <c r="AO170" s="40" t="str">
        <f t="shared" si="167"/>
        <v/>
      </c>
      <c r="AP170" s="40">
        <f t="shared" si="168"/>
        <v>8</v>
      </c>
      <c r="AQ170" s="40" t="str">
        <f t="shared" si="169"/>
        <v/>
      </c>
      <c r="AR170" s="40" t="str">
        <f t="shared" si="170"/>
        <v/>
      </c>
      <c r="AS170" s="40" t="str">
        <f t="shared" si="171"/>
        <v/>
      </c>
      <c r="AT170" s="54">
        <f t="shared" si="161"/>
        <v>2</v>
      </c>
      <c r="AU170" s="55"/>
      <c r="AV170" s="56"/>
      <c r="AW170" s="55" t="s">
        <v>36</v>
      </c>
      <c r="AY170" s="49" t="s">
        <v>179</v>
      </c>
      <c r="BA170" s="49" t="s">
        <v>61</v>
      </c>
    </row>
    <row r="171" spans="1:53" x14ac:dyDescent="0.2">
      <c r="A171" s="37"/>
      <c r="B171" s="51"/>
      <c r="C171" s="39"/>
      <c r="D171" s="56"/>
      <c r="E171" s="56"/>
      <c r="F171" s="56"/>
      <c r="G171" s="52">
        <f t="shared" si="156"/>
        <v>0</v>
      </c>
      <c r="H171" s="42"/>
      <c r="I171" s="43" t="str">
        <f t="shared" si="124"/>
        <v/>
      </c>
      <c r="J171" s="42"/>
      <c r="K171" s="41" t="str">
        <f t="shared" si="125"/>
        <v/>
      </c>
      <c r="L171" s="85" t="str">
        <f t="shared" si="157"/>
        <v/>
      </c>
      <c r="M171" s="85" t="str">
        <f t="shared" si="158"/>
        <v/>
      </c>
      <c r="N171" s="85" t="str">
        <f t="shared" si="159"/>
        <v/>
      </c>
      <c r="O171" s="42"/>
      <c r="P171" s="41" t="str">
        <f t="shared" si="126"/>
        <v/>
      </c>
      <c r="Q171" s="42"/>
      <c r="R171" s="41" t="str">
        <f t="shared" si="127"/>
        <v/>
      </c>
      <c r="S171" s="42"/>
      <c r="T171" s="41" t="str">
        <f t="shared" si="154"/>
        <v/>
      </c>
      <c r="U171" s="43"/>
      <c r="V171" s="43" t="str">
        <f>IF($AN171=2025,1,"")</f>
        <v/>
      </c>
      <c r="W171" s="43" t="str">
        <f>IF($AN171=2026,1,"")</f>
        <v/>
      </c>
      <c r="X171" s="43" t="str">
        <f>IF($AN171=2027,1,"")</f>
        <v/>
      </c>
      <c r="Y171" s="43" t="str">
        <f>IF($AN171=2028,1,"")</f>
        <v/>
      </c>
      <c r="Z171" s="43" t="str">
        <f>IF($AN171=2029,1,"")</f>
        <v/>
      </c>
      <c r="AA171" s="43">
        <f t="shared" si="155"/>
        <v>0</v>
      </c>
      <c r="AB171" s="43" t="str">
        <f t="shared" ref="AB171:AB174" si="172">IF($AN171=2025,1,"")</f>
        <v/>
      </c>
      <c r="AC171" s="43" t="str">
        <f t="shared" ref="AC171:AC174" si="173">IF($AN171=2026,1,"")</f>
        <v/>
      </c>
      <c r="AD171" s="43" t="str">
        <f t="shared" ref="AD171:AD174" si="174">IF($AN171=2027,1,"")</f>
        <v/>
      </c>
      <c r="AE171" s="43" t="str">
        <f t="shared" ref="AE171:AE174" si="175">IF($AN171=2028,1,"")</f>
        <v/>
      </c>
      <c r="AF171" s="43" t="str">
        <f t="shared" ref="AF171:AF174" si="176">IF($AN171=2029,1,"")</f>
        <v/>
      </c>
      <c r="AG171" s="41">
        <f>Tableau274546[[#This Row],[Surf Men ext]]</f>
        <v>0</v>
      </c>
      <c r="AH171" s="43" t="str">
        <f t="shared" si="162"/>
        <v/>
      </c>
      <c r="AI171" s="43" t="str">
        <f t="shared" si="163"/>
        <v/>
      </c>
      <c r="AJ171" s="43" t="str">
        <f t="shared" si="164"/>
        <v/>
      </c>
      <c r="AK171" s="43" t="str">
        <f t="shared" si="165"/>
        <v/>
      </c>
      <c r="AL171" s="43" t="str">
        <f t="shared" si="166"/>
        <v/>
      </c>
      <c r="AM171" s="53">
        <f t="shared" si="160"/>
        <v>0</v>
      </c>
      <c r="AN171" s="97"/>
      <c r="AO171" s="40" t="str">
        <f t="shared" si="167"/>
        <v/>
      </c>
      <c r="AP171" s="54"/>
      <c r="AQ171" s="54"/>
      <c r="AR171" s="54"/>
      <c r="AS171" s="54"/>
      <c r="AT171" s="54">
        <f t="shared" si="161"/>
        <v>0</v>
      </c>
      <c r="AU171" s="55"/>
      <c r="AV171" s="56"/>
      <c r="AW171" s="55"/>
    </row>
    <row r="172" spans="1:53" x14ac:dyDescent="0.2">
      <c r="A172" s="37"/>
      <c r="B172" s="51"/>
      <c r="C172" s="39"/>
      <c r="D172" s="56"/>
      <c r="E172" s="56"/>
      <c r="F172" s="56"/>
      <c r="G172" s="52">
        <f t="shared" si="156"/>
        <v>0</v>
      </c>
      <c r="H172" s="42"/>
      <c r="I172" s="43" t="str">
        <f t="shared" si="124"/>
        <v/>
      </c>
      <c r="J172" s="42"/>
      <c r="K172" s="41" t="str">
        <f t="shared" si="125"/>
        <v/>
      </c>
      <c r="L172" s="85" t="str">
        <f t="shared" si="157"/>
        <v/>
      </c>
      <c r="M172" s="85" t="str">
        <f t="shared" si="158"/>
        <v/>
      </c>
      <c r="N172" s="85" t="str">
        <f t="shared" si="159"/>
        <v/>
      </c>
      <c r="O172" s="42"/>
      <c r="P172" s="41" t="str">
        <f t="shared" si="126"/>
        <v/>
      </c>
      <c r="Q172" s="42"/>
      <c r="R172" s="41" t="str">
        <f t="shared" si="127"/>
        <v/>
      </c>
      <c r="S172" s="42"/>
      <c r="T172" s="41" t="str">
        <f t="shared" si="154"/>
        <v/>
      </c>
      <c r="U172" s="43"/>
      <c r="V172" s="43" t="str">
        <f>IF($AN172=2025,1,"")</f>
        <v/>
      </c>
      <c r="W172" s="43" t="str">
        <f>IF($AN172=2026,1,"")</f>
        <v/>
      </c>
      <c r="X172" s="43" t="str">
        <f>IF($AN172=2027,1,"")</f>
        <v/>
      </c>
      <c r="Y172" s="43" t="str">
        <f>IF($AN172=2028,1,"")</f>
        <v/>
      </c>
      <c r="Z172" s="43" t="str">
        <f>IF($AN172=2029,1,"")</f>
        <v/>
      </c>
      <c r="AA172" s="43">
        <f t="shared" si="155"/>
        <v>0</v>
      </c>
      <c r="AB172" s="43" t="str">
        <f t="shared" si="172"/>
        <v/>
      </c>
      <c r="AC172" s="43" t="str">
        <f t="shared" si="173"/>
        <v/>
      </c>
      <c r="AD172" s="43" t="str">
        <f t="shared" si="174"/>
        <v/>
      </c>
      <c r="AE172" s="43" t="str">
        <f t="shared" si="175"/>
        <v/>
      </c>
      <c r="AF172" s="43" t="str">
        <f t="shared" si="176"/>
        <v/>
      </c>
      <c r="AG172" s="41">
        <f>Tableau274546[[#This Row],[Surf Men ext]]</f>
        <v>0</v>
      </c>
      <c r="AH172" s="43" t="str">
        <f t="shared" si="162"/>
        <v/>
      </c>
      <c r="AI172" s="43" t="str">
        <f t="shared" si="163"/>
        <v/>
      </c>
      <c r="AJ172" s="43" t="str">
        <f t="shared" si="164"/>
        <v/>
      </c>
      <c r="AK172" s="43" t="str">
        <f t="shared" si="165"/>
        <v/>
      </c>
      <c r="AL172" s="43" t="str">
        <f t="shared" si="166"/>
        <v/>
      </c>
      <c r="AM172" s="53">
        <f t="shared" si="160"/>
        <v>0</v>
      </c>
      <c r="AN172" s="97"/>
      <c r="AO172" s="40" t="str">
        <f t="shared" si="167"/>
        <v/>
      </c>
      <c r="AP172" s="54"/>
      <c r="AQ172" s="54"/>
      <c r="AR172" s="54"/>
      <c r="AS172" s="54"/>
      <c r="AT172" s="54">
        <f t="shared" si="161"/>
        <v>0</v>
      </c>
      <c r="AU172" s="55"/>
      <c r="AV172" s="56"/>
      <c r="AW172" s="55"/>
    </row>
    <row r="173" spans="1:53" x14ac:dyDescent="0.2">
      <c r="A173" s="37"/>
      <c r="B173" s="51"/>
      <c r="C173" s="39"/>
      <c r="D173" s="56"/>
      <c r="E173" s="56"/>
      <c r="F173" s="56"/>
      <c r="G173" s="52">
        <f t="shared" si="156"/>
        <v>0</v>
      </c>
      <c r="H173" s="42"/>
      <c r="I173" s="43" t="str">
        <f t="shared" si="124"/>
        <v/>
      </c>
      <c r="J173" s="42"/>
      <c r="K173" s="41" t="str">
        <f t="shared" si="125"/>
        <v/>
      </c>
      <c r="L173" s="85" t="str">
        <f t="shared" si="157"/>
        <v/>
      </c>
      <c r="M173" s="85" t="str">
        <f t="shared" si="158"/>
        <v/>
      </c>
      <c r="N173" s="85" t="str">
        <f t="shared" si="159"/>
        <v/>
      </c>
      <c r="O173" s="42"/>
      <c r="P173" s="41" t="str">
        <f t="shared" si="126"/>
        <v/>
      </c>
      <c r="Q173" s="42"/>
      <c r="R173" s="41" t="str">
        <f t="shared" si="127"/>
        <v/>
      </c>
      <c r="S173" s="42"/>
      <c r="T173" s="41" t="str">
        <f t="shared" si="154"/>
        <v/>
      </c>
      <c r="U173" s="43"/>
      <c r="V173" s="43" t="str">
        <f>IF($AN173=2025,1,"")</f>
        <v/>
      </c>
      <c r="W173" s="43" t="str">
        <f>IF($AN173=2026,1,"")</f>
        <v/>
      </c>
      <c r="X173" s="43" t="str">
        <f>IF($AN173=2027,1,"")</f>
        <v/>
      </c>
      <c r="Y173" s="43" t="str">
        <f>IF($AN173=2028,1,"")</f>
        <v/>
      </c>
      <c r="Z173" s="43" t="str">
        <f>IF($AN173=2029,1,"")</f>
        <v/>
      </c>
      <c r="AA173" s="43">
        <f t="shared" si="155"/>
        <v>0</v>
      </c>
      <c r="AB173" s="43" t="str">
        <f t="shared" si="172"/>
        <v/>
      </c>
      <c r="AC173" s="43" t="str">
        <f t="shared" si="173"/>
        <v/>
      </c>
      <c r="AD173" s="43" t="str">
        <f t="shared" si="174"/>
        <v/>
      </c>
      <c r="AE173" s="43" t="str">
        <f t="shared" si="175"/>
        <v/>
      </c>
      <c r="AF173" s="43" t="str">
        <f t="shared" si="176"/>
        <v/>
      </c>
      <c r="AG173" s="41">
        <f>Tableau274546[[#This Row],[Surf Men ext]]</f>
        <v>0</v>
      </c>
      <c r="AH173" s="43" t="str">
        <f t="shared" si="162"/>
        <v/>
      </c>
      <c r="AI173" s="43" t="str">
        <f t="shared" si="163"/>
        <v/>
      </c>
      <c r="AJ173" s="43" t="str">
        <f t="shared" si="164"/>
        <v/>
      </c>
      <c r="AK173" s="43" t="str">
        <f t="shared" si="165"/>
        <v/>
      </c>
      <c r="AL173" s="43" t="str">
        <f t="shared" si="166"/>
        <v/>
      </c>
      <c r="AM173" s="53">
        <f t="shared" si="160"/>
        <v>0</v>
      </c>
      <c r="AN173" s="97"/>
      <c r="AO173" s="54"/>
      <c r="AP173" s="54"/>
      <c r="AQ173" s="54"/>
      <c r="AR173" s="54"/>
      <c r="AS173" s="54"/>
      <c r="AT173" s="54">
        <f t="shared" si="161"/>
        <v>0</v>
      </c>
      <c r="AU173" s="55"/>
      <c r="AV173" s="56"/>
      <c r="AW173" s="55"/>
    </row>
    <row r="174" spans="1:53" x14ac:dyDescent="0.2">
      <c r="A174" s="37"/>
      <c r="B174" s="51"/>
      <c r="C174" s="39"/>
      <c r="D174" s="56"/>
      <c r="E174" s="56"/>
      <c r="F174" s="56"/>
      <c r="G174" s="52">
        <f t="shared" si="156"/>
        <v>0</v>
      </c>
      <c r="H174" s="42"/>
      <c r="I174" s="43" t="str">
        <f t="shared" si="124"/>
        <v/>
      </c>
      <c r="J174" s="42"/>
      <c r="K174" s="41" t="str">
        <f t="shared" si="125"/>
        <v/>
      </c>
      <c r="L174" s="85" t="str">
        <f t="shared" si="157"/>
        <v/>
      </c>
      <c r="M174" s="85" t="str">
        <f t="shared" si="158"/>
        <v/>
      </c>
      <c r="N174" s="85" t="str">
        <f t="shared" si="159"/>
        <v/>
      </c>
      <c r="O174" s="42"/>
      <c r="P174" s="41" t="str">
        <f t="shared" si="126"/>
        <v/>
      </c>
      <c r="Q174" s="42"/>
      <c r="R174" s="41" t="str">
        <f t="shared" si="127"/>
        <v/>
      </c>
      <c r="S174" s="42"/>
      <c r="T174" s="41" t="str">
        <f>IF(S174="OUI",$G174,"")</f>
        <v/>
      </c>
      <c r="U174" s="43"/>
      <c r="V174" s="43" t="str">
        <f>IF($AN174=2025,1,"")</f>
        <v/>
      </c>
      <c r="W174" s="43" t="str">
        <f>IF($AN174=2026,1,"")</f>
        <v/>
      </c>
      <c r="X174" s="43" t="str">
        <f>IF($AN174=2027,1,"")</f>
        <v/>
      </c>
      <c r="Y174" s="43" t="str">
        <f>IF($AN174=2028,1,"")</f>
        <v/>
      </c>
      <c r="Z174" s="43" t="str">
        <f>IF($AN174=2029,1,"")</f>
        <v/>
      </c>
      <c r="AA174" s="43">
        <f t="shared" si="155"/>
        <v>0</v>
      </c>
      <c r="AB174" s="43" t="str">
        <f t="shared" si="172"/>
        <v/>
      </c>
      <c r="AC174" s="43" t="str">
        <f t="shared" si="173"/>
        <v/>
      </c>
      <c r="AD174" s="43" t="str">
        <f t="shared" si="174"/>
        <v/>
      </c>
      <c r="AE174" s="43" t="str">
        <f t="shared" si="175"/>
        <v/>
      </c>
      <c r="AF174" s="43" t="str">
        <f t="shared" si="176"/>
        <v/>
      </c>
      <c r="AG174" s="41">
        <f>Tableau274546[[#This Row],[Surf Men ext]]</f>
        <v>0</v>
      </c>
      <c r="AH174" s="43" t="str">
        <f t="shared" si="162"/>
        <v/>
      </c>
      <c r="AI174" s="43" t="str">
        <f t="shared" si="163"/>
        <v/>
      </c>
      <c r="AJ174" s="43" t="str">
        <f t="shared" si="164"/>
        <v/>
      </c>
      <c r="AK174" s="43" t="str">
        <f t="shared" si="165"/>
        <v/>
      </c>
      <c r="AL174" s="43" t="str">
        <f t="shared" si="166"/>
        <v/>
      </c>
      <c r="AM174" s="53">
        <f t="shared" si="160"/>
        <v>0</v>
      </c>
      <c r="AN174" s="97"/>
      <c r="AO174" s="54" t="str">
        <f t="shared" ref="AO174" si="177">IF($AN174="2025",$AM174,"")</f>
        <v/>
      </c>
      <c r="AP174" s="54" t="str">
        <f t="shared" ref="AP174" si="178">IF($AN174="2026",$AM174,"")</f>
        <v/>
      </c>
      <c r="AQ174" s="54" t="str">
        <f t="shared" ref="AQ174" si="179">IF($AN174="2027",$AM174,"")</f>
        <v/>
      </c>
      <c r="AR174" s="54" t="str">
        <f t="shared" ref="AR174" si="180">IF($AN174="2028",$AM174,"")</f>
        <v/>
      </c>
      <c r="AS174" s="54" t="str">
        <f t="shared" ref="AS174" si="181">IF($AN174="2029",$AM174,"")</f>
        <v/>
      </c>
      <c r="AT174" s="54">
        <f t="shared" si="161"/>
        <v>0</v>
      </c>
      <c r="AU174" s="55"/>
      <c r="AV174" s="56"/>
      <c r="AW174" s="55"/>
    </row>
    <row r="175" spans="1:53" x14ac:dyDescent="0.2">
      <c r="G175" s="59"/>
    </row>
    <row r="176" spans="1:53" x14ac:dyDescent="0.2">
      <c r="G176" s="60">
        <f>SUM(G4:G175)</f>
        <v>283.38</v>
      </c>
      <c r="K176" s="60">
        <f>SUM(K4:K175)</f>
        <v>174.89</v>
      </c>
      <c r="L176" s="60">
        <f>SUM(L4:L175)</f>
        <v>92.81</v>
      </c>
      <c r="M176" s="60">
        <f>SUM(M4:M175)</f>
        <v>18.7</v>
      </c>
      <c r="N176" s="60">
        <f>SUM(N4:N175)</f>
        <v>63.38</v>
      </c>
      <c r="P176" s="60">
        <f>SUM(P4:P175)</f>
        <v>57.03</v>
      </c>
      <c r="R176" s="60">
        <f>SUM(R4:R175)</f>
        <v>40.28</v>
      </c>
      <c r="T176" s="60">
        <f>SUM(T4:T175)</f>
        <v>11.18</v>
      </c>
      <c r="U176" s="60">
        <f>COUNTIF(U4:U174,"OUI")</f>
        <v>68</v>
      </c>
      <c r="V176" s="60">
        <f>SUM(V4:V175)</f>
        <v>9</v>
      </c>
      <c r="W176" s="60">
        <f>SUM(W4:W175)</f>
        <v>63</v>
      </c>
      <c r="X176" s="60">
        <f>SUM(X4:X175)</f>
        <v>0</v>
      </c>
      <c r="Y176" s="60">
        <f>SUM(Y4:Y175)</f>
        <v>0</v>
      </c>
      <c r="Z176" s="60">
        <f>SUM(Z4:Z175)</f>
        <v>34</v>
      </c>
      <c r="AA176" s="60"/>
      <c r="AB176" s="60">
        <f>SUM(AB4:AB175)</f>
        <v>7</v>
      </c>
      <c r="AC176" s="60">
        <f>SUM(AC4:AC175)</f>
        <v>49</v>
      </c>
      <c r="AD176" s="60">
        <f>SUM(AD4:AD175)</f>
        <v>0</v>
      </c>
      <c r="AE176" s="60">
        <f>SUM(AE4:AE175)</f>
        <v>0</v>
      </c>
      <c r="AF176" s="60">
        <f>SUM(AF4:AF175)</f>
        <v>8</v>
      </c>
      <c r="AG176" s="60"/>
      <c r="AH176" s="60">
        <f t="shared" ref="AH176:AM176" si="182">SUM(AH4:AH175)</f>
        <v>19.47</v>
      </c>
      <c r="AI176" s="60">
        <f t="shared" si="182"/>
        <v>141.16</v>
      </c>
      <c r="AJ176" s="60">
        <f t="shared" si="182"/>
        <v>4</v>
      </c>
      <c r="AK176" s="60">
        <f t="shared" si="182"/>
        <v>6</v>
      </c>
      <c r="AL176" s="60">
        <f t="shared" si="182"/>
        <v>112.75</v>
      </c>
      <c r="AM176" s="60">
        <f t="shared" si="182"/>
        <v>1468.64</v>
      </c>
      <c r="AN176" s="60"/>
      <c r="AO176" s="60">
        <f>SUM(AO4:AO175)</f>
        <v>106.08</v>
      </c>
      <c r="AP176" s="60">
        <f>SUM(AP4:AP175)</f>
        <v>763.28</v>
      </c>
      <c r="AQ176" s="60">
        <f>SUM(AQ4:AQ175)</f>
        <v>26.24</v>
      </c>
      <c r="AR176" s="60">
        <f>SUM(AR4:AR175)</f>
        <v>39.36</v>
      </c>
      <c r="AS176" s="60">
        <f>SUM(AS4:AS175)</f>
        <v>450.4</v>
      </c>
      <c r="AU176" s="47">
        <f>+COUNTIF(AU4:AU174,"X")</f>
        <v>53</v>
      </c>
      <c r="AV176" s="47">
        <f t="shared" ref="AV176:AW176" si="183">+COUNTIF(AV4:AV174,"X")</f>
        <v>41</v>
      </c>
      <c r="AW176" s="47">
        <f t="shared" si="183"/>
        <v>33</v>
      </c>
      <c r="AX176" s="13">
        <f>SUM(AU176:AW176)</f>
        <v>127</v>
      </c>
      <c r="AY176" s="49" t="s">
        <v>191</v>
      </c>
    </row>
    <row r="177" spans="12:45" x14ac:dyDescent="0.2">
      <c r="L177" s="47" t="s">
        <v>559</v>
      </c>
      <c r="M177" s="47" t="s">
        <v>563</v>
      </c>
      <c r="N177" s="47" t="s">
        <v>562</v>
      </c>
      <c r="O177" s="47" t="s">
        <v>560</v>
      </c>
      <c r="Q177" s="47" t="s">
        <v>561</v>
      </c>
      <c r="U177" s="47" t="s">
        <v>623</v>
      </c>
      <c r="V177" s="47">
        <v>2025</v>
      </c>
      <c r="W177" s="47">
        <v>2026</v>
      </c>
      <c r="X177" s="47">
        <v>2027</v>
      </c>
      <c r="Y177" s="47">
        <v>2028</v>
      </c>
      <c r="Z177" s="47">
        <v>2029</v>
      </c>
      <c r="AB177" s="47">
        <v>2025</v>
      </c>
      <c r="AC177" s="47">
        <v>2026</v>
      </c>
      <c r="AD177" s="47">
        <v>2027</v>
      </c>
      <c r="AE177" s="47">
        <v>2028</v>
      </c>
      <c r="AF177" s="47">
        <v>2029</v>
      </c>
      <c r="AH177" s="47">
        <v>2025</v>
      </c>
      <c r="AI177" s="47">
        <v>2026</v>
      </c>
      <c r="AJ177" s="47">
        <v>2027</v>
      </c>
      <c r="AK177" s="47">
        <v>2028</v>
      </c>
      <c r="AL177" s="47">
        <v>2029</v>
      </c>
      <c r="AO177" s="47">
        <v>2025</v>
      </c>
      <c r="AP177" s="47">
        <v>2026</v>
      </c>
      <c r="AQ177" s="47">
        <v>2027</v>
      </c>
      <c r="AR177" s="47">
        <v>2028</v>
      </c>
      <c r="AS177" s="47">
        <v>2029</v>
      </c>
    </row>
    <row r="178" spans="12:45" x14ac:dyDescent="0.2">
      <c r="AM178" s="47">
        <v>2025</v>
      </c>
      <c r="AN178" s="47">
        <f>+COUNTIF($AN$4:$AN$174,"2025")</f>
        <v>9</v>
      </c>
    </row>
    <row r="179" spans="12:45" x14ac:dyDescent="0.2">
      <c r="U179" s="139"/>
      <c r="AM179" s="47">
        <v>2026</v>
      </c>
      <c r="AN179" s="47">
        <f>+COUNTIF($AN$4:$AN$174,"2026")</f>
        <v>67</v>
      </c>
    </row>
    <row r="180" spans="12:45" x14ac:dyDescent="0.2">
      <c r="AM180" s="47">
        <v>2027</v>
      </c>
      <c r="AN180" s="47">
        <f>+COUNTIF($AN$4:$AN$174,"2027")</f>
        <v>4</v>
      </c>
    </row>
    <row r="181" spans="12:45" x14ac:dyDescent="0.2">
      <c r="AM181" s="47">
        <v>2028</v>
      </c>
      <c r="AN181" s="47">
        <f>+COUNTIF($AN$4:$AN$174,"2028")</f>
        <v>6</v>
      </c>
    </row>
    <row r="182" spans="12:45" x14ac:dyDescent="0.2">
      <c r="AM182" s="47">
        <v>2029</v>
      </c>
      <c r="AN182" s="47">
        <f>+COUNTIF($AN$4:$AN$174,"2029")</f>
        <v>41</v>
      </c>
    </row>
    <row r="184" spans="12:45" x14ac:dyDescent="0.2">
      <c r="AN184" s="47">
        <f>SUM(AN178:AN183)</f>
        <v>127</v>
      </c>
    </row>
  </sheetData>
  <phoneticPr fontId="13" type="noConversion"/>
  <pageMargins left="0.7" right="0.7" top="0.75" bottom="0.75" header="0.3" footer="0.3"/>
  <pageSetup paperSize="8" fitToHeight="0" orientation="landscape" r:id="rId1"/>
  <headerFooter>
    <oddHeader>&amp;CMENUISERIES EXTÉRIEURES - SERVICE (bât. E)</oddHead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2ED2A-F3DB-4ADA-8D32-5D08011FF2A9}">
  <sheetPr codeName="Feuil4">
    <tabColor rgb="FFCCFFFF"/>
  </sheetPr>
  <dimension ref="A1:IC98"/>
  <sheetViews>
    <sheetView topLeftCell="A32" workbookViewId="0">
      <selection activeCell="O65" sqref="O65"/>
    </sheetView>
  </sheetViews>
  <sheetFormatPr baseColWidth="10" defaultColWidth="10.85546875" defaultRowHeight="12.75" outlineLevelCol="1" x14ac:dyDescent="0.2"/>
  <cols>
    <col min="1" max="2" width="6.5703125" style="47" customWidth="1"/>
    <col min="3" max="3" width="8.7109375" style="1" bestFit="1" customWidth="1"/>
    <col min="4" max="4" width="7.7109375" style="1" bestFit="1" customWidth="1"/>
    <col min="5" max="6" width="6.5703125" style="47" customWidth="1"/>
    <col min="7" max="7" width="8.85546875" style="47" bestFit="1" customWidth="1"/>
    <col min="8" max="8" width="6.5703125" style="47" hidden="1" customWidth="1" outlineLevel="1"/>
    <col min="9" max="9" width="10.85546875" style="47" hidden="1" customWidth="1" outlineLevel="1"/>
    <col min="10" max="10" width="10.85546875" style="47" collapsed="1"/>
    <col min="11" max="11" width="10.85546875" style="47"/>
    <col min="12" max="14" width="10.85546875" style="47" hidden="1" customWidth="1" outlineLevel="1"/>
    <col min="15" max="15" width="10.85546875" style="47" collapsed="1"/>
    <col min="16" max="21" width="10.85546875" style="47"/>
    <col min="22" max="38" width="10.85546875" style="47" hidden="1" customWidth="1" outlineLevel="1"/>
    <col min="39" max="39" width="15.7109375" style="47" customWidth="1" collapsed="1"/>
    <col min="40" max="40" width="8.5703125" style="47" customWidth="1"/>
    <col min="41" max="42" width="8.85546875" style="47" hidden="1" customWidth="1" outlineLevel="1"/>
    <col min="43" max="44" width="8" style="47" hidden="1" customWidth="1" outlineLevel="1"/>
    <col min="45" max="45" width="8.7109375" style="47" hidden="1" customWidth="1" outlineLevel="1"/>
    <col min="46" max="46" width="10" style="47" bestFit="1" customWidth="1" collapsed="1"/>
    <col min="47" max="48" width="10.5703125" style="47" customWidth="1"/>
    <col min="49" max="49" width="12.85546875" style="47" customWidth="1"/>
    <col min="50" max="50" width="10.85546875" style="47"/>
    <col min="51" max="51" width="21.28515625" style="49" customWidth="1"/>
    <col min="52" max="52" width="12.5703125" style="48" customWidth="1"/>
    <col min="53" max="53" width="14.140625" style="47" customWidth="1"/>
    <col min="54" max="54" width="10.85546875" style="47" customWidth="1"/>
    <col min="55" max="237" width="10.85546875" style="47"/>
    <col min="238" max="280" width="10.85546875" style="29"/>
    <col min="281" max="282" width="6.5703125" style="29" customWidth="1"/>
    <col min="283" max="283" width="8.7109375" style="29" bestFit="1" customWidth="1"/>
    <col min="284" max="284" width="7.7109375" style="29" bestFit="1" customWidth="1"/>
    <col min="285" max="286" width="6.5703125" style="29" customWidth="1"/>
    <col min="287" max="287" width="8.85546875" style="29" bestFit="1" customWidth="1"/>
    <col min="288" max="289" width="0" style="29" hidden="1" customWidth="1"/>
    <col min="290" max="291" width="10.85546875" style="29"/>
    <col min="292" max="294" width="0" style="29" hidden="1" customWidth="1"/>
    <col min="295" max="300" width="10.85546875" style="29"/>
    <col min="301" max="301" width="15.7109375" style="29" customWidth="1"/>
    <col min="302" max="302" width="10" style="29" bestFit="1" customWidth="1"/>
    <col min="303" max="304" width="10.5703125" style="29" customWidth="1"/>
    <col min="305" max="305" width="12.85546875" style="29" customWidth="1"/>
    <col min="306" max="306" width="10.85546875" style="29"/>
    <col min="307" max="307" width="21.28515625" style="29" customWidth="1"/>
    <col min="308" max="308" width="12.5703125" style="29" customWidth="1"/>
    <col min="309" max="536" width="10.85546875" style="29"/>
    <col min="537" max="538" width="6.5703125" style="29" customWidth="1"/>
    <col min="539" max="539" width="8.7109375" style="29" bestFit="1" customWidth="1"/>
    <col min="540" max="540" width="7.7109375" style="29" bestFit="1" customWidth="1"/>
    <col min="541" max="542" width="6.5703125" style="29" customWidth="1"/>
    <col min="543" max="543" width="8.85546875" style="29" bestFit="1" customWidth="1"/>
    <col min="544" max="545" width="0" style="29" hidden="1" customWidth="1"/>
    <col min="546" max="547" width="10.85546875" style="29"/>
    <col min="548" max="550" width="0" style="29" hidden="1" customWidth="1"/>
    <col min="551" max="556" width="10.85546875" style="29"/>
    <col min="557" max="557" width="15.7109375" style="29" customWidth="1"/>
    <col min="558" max="558" width="10" style="29" bestFit="1" customWidth="1"/>
    <col min="559" max="560" width="10.5703125" style="29" customWidth="1"/>
    <col min="561" max="561" width="12.85546875" style="29" customWidth="1"/>
    <col min="562" max="562" width="10.85546875" style="29"/>
    <col min="563" max="563" width="21.28515625" style="29" customWidth="1"/>
    <col min="564" max="564" width="12.5703125" style="29" customWidth="1"/>
    <col min="565" max="792" width="10.85546875" style="29"/>
    <col min="793" max="794" width="6.5703125" style="29" customWidth="1"/>
    <col min="795" max="795" width="8.7109375" style="29" bestFit="1" customWidth="1"/>
    <col min="796" max="796" width="7.7109375" style="29" bestFit="1" customWidth="1"/>
    <col min="797" max="798" width="6.5703125" style="29" customWidth="1"/>
    <col min="799" max="799" width="8.85546875" style="29" bestFit="1" customWidth="1"/>
    <col min="800" max="801" width="0" style="29" hidden="1" customWidth="1"/>
    <col min="802" max="803" width="10.85546875" style="29"/>
    <col min="804" max="806" width="0" style="29" hidden="1" customWidth="1"/>
    <col min="807" max="812" width="10.85546875" style="29"/>
    <col min="813" max="813" width="15.7109375" style="29" customWidth="1"/>
    <col min="814" max="814" width="10" style="29" bestFit="1" customWidth="1"/>
    <col min="815" max="816" width="10.5703125" style="29" customWidth="1"/>
    <col min="817" max="817" width="12.85546875" style="29" customWidth="1"/>
    <col min="818" max="818" width="10.85546875" style="29"/>
    <col min="819" max="819" width="21.28515625" style="29" customWidth="1"/>
    <col min="820" max="820" width="12.5703125" style="29" customWidth="1"/>
    <col min="821" max="1048" width="10.85546875" style="29"/>
    <col min="1049" max="1050" width="6.5703125" style="29" customWidth="1"/>
    <col min="1051" max="1051" width="8.7109375" style="29" bestFit="1" customWidth="1"/>
    <col min="1052" max="1052" width="7.7109375" style="29" bestFit="1" customWidth="1"/>
    <col min="1053" max="1054" width="6.5703125" style="29" customWidth="1"/>
    <col min="1055" max="1055" width="8.85546875" style="29" bestFit="1" customWidth="1"/>
    <col min="1056" max="1057" width="0" style="29" hidden="1" customWidth="1"/>
    <col min="1058" max="1059" width="10.85546875" style="29"/>
    <col min="1060" max="1062" width="0" style="29" hidden="1" customWidth="1"/>
    <col min="1063" max="1068" width="10.85546875" style="29"/>
    <col min="1069" max="1069" width="15.7109375" style="29" customWidth="1"/>
    <col min="1070" max="1070" width="10" style="29" bestFit="1" customWidth="1"/>
    <col min="1071" max="1072" width="10.5703125" style="29" customWidth="1"/>
    <col min="1073" max="1073" width="12.85546875" style="29" customWidth="1"/>
    <col min="1074" max="1074" width="10.85546875" style="29"/>
    <col min="1075" max="1075" width="21.28515625" style="29" customWidth="1"/>
    <col min="1076" max="1076" width="12.5703125" style="29" customWidth="1"/>
    <col min="1077" max="1304" width="10.85546875" style="29"/>
    <col min="1305" max="1306" width="6.5703125" style="29" customWidth="1"/>
    <col min="1307" max="1307" width="8.7109375" style="29" bestFit="1" customWidth="1"/>
    <col min="1308" max="1308" width="7.7109375" style="29" bestFit="1" customWidth="1"/>
    <col min="1309" max="1310" width="6.5703125" style="29" customWidth="1"/>
    <col min="1311" max="1311" width="8.85546875" style="29" bestFit="1" customWidth="1"/>
    <col min="1312" max="1313" width="0" style="29" hidden="1" customWidth="1"/>
    <col min="1314" max="1315" width="10.85546875" style="29"/>
    <col min="1316" max="1318" width="0" style="29" hidden="1" customWidth="1"/>
    <col min="1319" max="1324" width="10.85546875" style="29"/>
    <col min="1325" max="1325" width="15.7109375" style="29" customWidth="1"/>
    <col min="1326" max="1326" width="10" style="29" bestFit="1" customWidth="1"/>
    <col min="1327" max="1328" width="10.5703125" style="29" customWidth="1"/>
    <col min="1329" max="1329" width="12.85546875" style="29" customWidth="1"/>
    <col min="1330" max="1330" width="10.85546875" style="29"/>
    <col min="1331" max="1331" width="21.28515625" style="29" customWidth="1"/>
    <col min="1332" max="1332" width="12.5703125" style="29" customWidth="1"/>
    <col min="1333" max="1560" width="10.85546875" style="29"/>
    <col min="1561" max="1562" width="6.5703125" style="29" customWidth="1"/>
    <col min="1563" max="1563" width="8.7109375" style="29" bestFit="1" customWidth="1"/>
    <col min="1564" max="1564" width="7.7109375" style="29" bestFit="1" customWidth="1"/>
    <col min="1565" max="1566" width="6.5703125" style="29" customWidth="1"/>
    <col min="1567" max="1567" width="8.85546875" style="29" bestFit="1" customWidth="1"/>
    <col min="1568" max="1569" width="0" style="29" hidden="1" customWidth="1"/>
    <col min="1570" max="1571" width="10.85546875" style="29"/>
    <col min="1572" max="1574" width="0" style="29" hidden="1" customWidth="1"/>
    <col min="1575" max="1580" width="10.85546875" style="29"/>
    <col min="1581" max="1581" width="15.7109375" style="29" customWidth="1"/>
    <col min="1582" max="1582" width="10" style="29" bestFit="1" customWidth="1"/>
    <col min="1583" max="1584" width="10.5703125" style="29" customWidth="1"/>
    <col min="1585" max="1585" width="12.85546875" style="29" customWidth="1"/>
    <col min="1586" max="1586" width="10.85546875" style="29"/>
    <col min="1587" max="1587" width="21.28515625" style="29" customWidth="1"/>
    <col min="1588" max="1588" width="12.5703125" style="29" customWidth="1"/>
    <col min="1589" max="1816" width="10.85546875" style="29"/>
    <col min="1817" max="1818" width="6.5703125" style="29" customWidth="1"/>
    <col min="1819" max="1819" width="8.7109375" style="29" bestFit="1" customWidth="1"/>
    <col min="1820" max="1820" width="7.7109375" style="29" bestFit="1" customWidth="1"/>
    <col min="1821" max="1822" width="6.5703125" style="29" customWidth="1"/>
    <col min="1823" max="1823" width="8.85546875" style="29" bestFit="1" customWidth="1"/>
    <col min="1824" max="1825" width="0" style="29" hidden="1" customWidth="1"/>
    <col min="1826" max="1827" width="10.85546875" style="29"/>
    <col min="1828" max="1830" width="0" style="29" hidden="1" customWidth="1"/>
    <col min="1831" max="1836" width="10.85546875" style="29"/>
    <col min="1837" max="1837" width="15.7109375" style="29" customWidth="1"/>
    <col min="1838" max="1838" width="10" style="29" bestFit="1" customWidth="1"/>
    <col min="1839" max="1840" width="10.5703125" style="29" customWidth="1"/>
    <col min="1841" max="1841" width="12.85546875" style="29" customWidth="1"/>
    <col min="1842" max="1842" width="10.85546875" style="29"/>
    <col min="1843" max="1843" width="21.28515625" style="29" customWidth="1"/>
    <col min="1844" max="1844" width="12.5703125" style="29" customWidth="1"/>
    <col min="1845" max="2072" width="10.85546875" style="29"/>
    <col min="2073" max="2074" width="6.5703125" style="29" customWidth="1"/>
    <col min="2075" max="2075" width="8.7109375" style="29" bestFit="1" customWidth="1"/>
    <col min="2076" max="2076" width="7.7109375" style="29" bestFit="1" customWidth="1"/>
    <col min="2077" max="2078" width="6.5703125" style="29" customWidth="1"/>
    <col min="2079" max="2079" width="8.85546875" style="29" bestFit="1" customWidth="1"/>
    <col min="2080" max="2081" width="0" style="29" hidden="1" customWidth="1"/>
    <col min="2082" max="2083" width="10.85546875" style="29"/>
    <col min="2084" max="2086" width="0" style="29" hidden="1" customWidth="1"/>
    <col min="2087" max="2092" width="10.85546875" style="29"/>
    <col min="2093" max="2093" width="15.7109375" style="29" customWidth="1"/>
    <col min="2094" max="2094" width="10" style="29" bestFit="1" customWidth="1"/>
    <col min="2095" max="2096" width="10.5703125" style="29" customWidth="1"/>
    <col min="2097" max="2097" width="12.85546875" style="29" customWidth="1"/>
    <col min="2098" max="2098" width="10.85546875" style="29"/>
    <col min="2099" max="2099" width="21.28515625" style="29" customWidth="1"/>
    <col min="2100" max="2100" width="12.5703125" style="29" customWidth="1"/>
    <col min="2101" max="2328" width="10.85546875" style="29"/>
    <col min="2329" max="2330" width="6.5703125" style="29" customWidth="1"/>
    <col min="2331" max="2331" width="8.7109375" style="29" bestFit="1" customWidth="1"/>
    <col min="2332" max="2332" width="7.7109375" style="29" bestFit="1" customWidth="1"/>
    <col min="2333" max="2334" width="6.5703125" style="29" customWidth="1"/>
    <col min="2335" max="2335" width="8.85546875" style="29" bestFit="1" customWidth="1"/>
    <col min="2336" max="2337" width="0" style="29" hidden="1" customWidth="1"/>
    <col min="2338" max="2339" width="10.85546875" style="29"/>
    <col min="2340" max="2342" width="0" style="29" hidden="1" customWidth="1"/>
    <col min="2343" max="2348" width="10.85546875" style="29"/>
    <col min="2349" max="2349" width="15.7109375" style="29" customWidth="1"/>
    <col min="2350" max="2350" width="10" style="29" bestFit="1" customWidth="1"/>
    <col min="2351" max="2352" width="10.5703125" style="29" customWidth="1"/>
    <col min="2353" max="2353" width="12.85546875" style="29" customWidth="1"/>
    <col min="2354" max="2354" width="10.85546875" style="29"/>
    <col min="2355" max="2355" width="21.28515625" style="29" customWidth="1"/>
    <col min="2356" max="2356" width="12.5703125" style="29" customWidth="1"/>
    <col min="2357" max="2584" width="10.85546875" style="29"/>
    <col min="2585" max="2586" width="6.5703125" style="29" customWidth="1"/>
    <col min="2587" max="2587" width="8.7109375" style="29" bestFit="1" customWidth="1"/>
    <col min="2588" max="2588" width="7.7109375" style="29" bestFit="1" customWidth="1"/>
    <col min="2589" max="2590" width="6.5703125" style="29" customWidth="1"/>
    <col min="2591" max="2591" width="8.85546875" style="29" bestFit="1" customWidth="1"/>
    <col min="2592" max="2593" width="0" style="29" hidden="1" customWidth="1"/>
    <col min="2594" max="2595" width="10.85546875" style="29"/>
    <col min="2596" max="2598" width="0" style="29" hidden="1" customWidth="1"/>
    <col min="2599" max="2604" width="10.85546875" style="29"/>
    <col min="2605" max="2605" width="15.7109375" style="29" customWidth="1"/>
    <col min="2606" max="2606" width="10" style="29" bestFit="1" customWidth="1"/>
    <col min="2607" max="2608" width="10.5703125" style="29" customWidth="1"/>
    <col min="2609" max="2609" width="12.85546875" style="29" customWidth="1"/>
    <col min="2610" max="2610" width="10.85546875" style="29"/>
    <col min="2611" max="2611" width="21.28515625" style="29" customWidth="1"/>
    <col min="2612" max="2612" width="12.5703125" style="29" customWidth="1"/>
    <col min="2613" max="2840" width="10.85546875" style="29"/>
    <col min="2841" max="2842" width="6.5703125" style="29" customWidth="1"/>
    <col min="2843" max="2843" width="8.7109375" style="29" bestFit="1" customWidth="1"/>
    <col min="2844" max="2844" width="7.7109375" style="29" bestFit="1" customWidth="1"/>
    <col min="2845" max="2846" width="6.5703125" style="29" customWidth="1"/>
    <col min="2847" max="2847" width="8.85546875" style="29" bestFit="1" customWidth="1"/>
    <col min="2848" max="2849" width="0" style="29" hidden="1" customWidth="1"/>
    <col min="2850" max="2851" width="10.85546875" style="29"/>
    <col min="2852" max="2854" width="0" style="29" hidden="1" customWidth="1"/>
    <col min="2855" max="2860" width="10.85546875" style="29"/>
    <col min="2861" max="2861" width="15.7109375" style="29" customWidth="1"/>
    <col min="2862" max="2862" width="10" style="29" bestFit="1" customWidth="1"/>
    <col min="2863" max="2864" width="10.5703125" style="29" customWidth="1"/>
    <col min="2865" max="2865" width="12.85546875" style="29" customWidth="1"/>
    <col min="2866" max="2866" width="10.85546875" style="29"/>
    <col min="2867" max="2867" width="21.28515625" style="29" customWidth="1"/>
    <col min="2868" max="2868" width="12.5703125" style="29" customWidth="1"/>
    <col min="2869" max="3096" width="10.85546875" style="29"/>
    <col min="3097" max="3098" width="6.5703125" style="29" customWidth="1"/>
    <col min="3099" max="3099" width="8.7109375" style="29" bestFit="1" customWidth="1"/>
    <col min="3100" max="3100" width="7.7109375" style="29" bestFit="1" customWidth="1"/>
    <col min="3101" max="3102" width="6.5703125" style="29" customWidth="1"/>
    <col min="3103" max="3103" width="8.85546875" style="29" bestFit="1" customWidth="1"/>
    <col min="3104" max="3105" width="0" style="29" hidden="1" customWidth="1"/>
    <col min="3106" max="3107" width="10.85546875" style="29"/>
    <col min="3108" max="3110" width="0" style="29" hidden="1" customWidth="1"/>
    <col min="3111" max="3116" width="10.85546875" style="29"/>
    <col min="3117" max="3117" width="15.7109375" style="29" customWidth="1"/>
    <col min="3118" max="3118" width="10" style="29" bestFit="1" customWidth="1"/>
    <col min="3119" max="3120" width="10.5703125" style="29" customWidth="1"/>
    <col min="3121" max="3121" width="12.85546875" style="29" customWidth="1"/>
    <col min="3122" max="3122" width="10.85546875" style="29"/>
    <col min="3123" max="3123" width="21.28515625" style="29" customWidth="1"/>
    <col min="3124" max="3124" width="12.5703125" style="29" customWidth="1"/>
    <col min="3125" max="3352" width="10.85546875" style="29"/>
    <col min="3353" max="3354" width="6.5703125" style="29" customWidth="1"/>
    <col min="3355" max="3355" width="8.7109375" style="29" bestFit="1" customWidth="1"/>
    <col min="3356" max="3356" width="7.7109375" style="29" bestFit="1" customWidth="1"/>
    <col min="3357" max="3358" width="6.5703125" style="29" customWidth="1"/>
    <col min="3359" max="3359" width="8.85546875" style="29" bestFit="1" customWidth="1"/>
    <col min="3360" max="3361" width="0" style="29" hidden="1" customWidth="1"/>
    <col min="3362" max="3363" width="10.85546875" style="29"/>
    <col min="3364" max="3366" width="0" style="29" hidden="1" customWidth="1"/>
    <col min="3367" max="3372" width="10.85546875" style="29"/>
    <col min="3373" max="3373" width="15.7109375" style="29" customWidth="1"/>
    <col min="3374" max="3374" width="10" style="29" bestFit="1" customWidth="1"/>
    <col min="3375" max="3376" width="10.5703125" style="29" customWidth="1"/>
    <col min="3377" max="3377" width="12.85546875" style="29" customWidth="1"/>
    <col min="3378" max="3378" width="10.85546875" style="29"/>
    <col min="3379" max="3379" width="21.28515625" style="29" customWidth="1"/>
    <col min="3380" max="3380" width="12.5703125" style="29" customWidth="1"/>
    <col min="3381" max="3608" width="10.85546875" style="29"/>
    <col min="3609" max="3610" width="6.5703125" style="29" customWidth="1"/>
    <col min="3611" max="3611" width="8.7109375" style="29" bestFit="1" customWidth="1"/>
    <col min="3612" max="3612" width="7.7109375" style="29" bestFit="1" customWidth="1"/>
    <col min="3613" max="3614" width="6.5703125" style="29" customWidth="1"/>
    <col min="3615" max="3615" width="8.85546875" style="29" bestFit="1" customWidth="1"/>
    <col min="3616" max="3617" width="0" style="29" hidden="1" customWidth="1"/>
    <col min="3618" max="3619" width="10.85546875" style="29"/>
    <col min="3620" max="3622" width="0" style="29" hidden="1" customWidth="1"/>
    <col min="3623" max="3628" width="10.85546875" style="29"/>
    <col min="3629" max="3629" width="15.7109375" style="29" customWidth="1"/>
    <col min="3630" max="3630" width="10" style="29" bestFit="1" customWidth="1"/>
    <col min="3631" max="3632" width="10.5703125" style="29" customWidth="1"/>
    <col min="3633" max="3633" width="12.85546875" style="29" customWidth="1"/>
    <col min="3634" max="3634" width="10.85546875" style="29"/>
    <col min="3635" max="3635" width="21.28515625" style="29" customWidth="1"/>
    <col min="3636" max="3636" width="12.5703125" style="29" customWidth="1"/>
    <col min="3637" max="3864" width="10.85546875" style="29"/>
    <col min="3865" max="3866" width="6.5703125" style="29" customWidth="1"/>
    <col min="3867" max="3867" width="8.7109375" style="29" bestFit="1" customWidth="1"/>
    <col min="3868" max="3868" width="7.7109375" style="29" bestFit="1" customWidth="1"/>
    <col min="3869" max="3870" width="6.5703125" style="29" customWidth="1"/>
    <col min="3871" max="3871" width="8.85546875" style="29" bestFit="1" customWidth="1"/>
    <col min="3872" max="3873" width="0" style="29" hidden="1" customWidth="1"/>
    <col min="3874" max="3875" width="10.85546875" style="29"/>
    <col min="3876" max="3878" width="0" style="29" hidden="1" customWidth="1"/>
    <col min="3879" max="3884" width="10.85546875" style="29"/>
    <col min="3885" max="3885" width="15.7109375" style="29" customWidth="1"/>
    <col min="3886" max="3886" width="10" style="29" bestFit="1" customWidth="1"/>
    <col min="3887" max="3888" width="10.5703125" style="29" customWidth="1"/>
    <col min="3889" max="3889" width="12.85546875" style="29" customWidth="1"/>
    <col min="3890" max="3890" width="10.85546875" style="29"/>
    <col min="3891" max="3891" width="21.28515625" style="29" customWidth="1"/>
    <col min="3892" max="3892" width="12.5703125" style="29" customWidth="1"/>
    <col min="3893" max="4120" width="10.85546875" style="29"/>
    <col min="4121" max="4122" width="6.5703125" style="29" customWidth="1"/>
    <col min="4123" max="4123" width="8.7109375" style="29" bestFit="1" customWidth="1"/>
    <col min="4124" max="4124" width="7.7109375" style="29" bestFit="1" customWidth="1"/>
    <col min="4125" max="4126" width="6.5703125" style="29" customWidth="1"/>
    <col min="4127" max="4127" width="8.85546875" style="29" bestFit="1" customWidth="1"/>
    <col min="4128" max="4129" width="0" style="29" hidden="1" customWidth="1"/>
    <col min="4130" max="4131" width="10.85546875" style="29"/>
    <col min="4132" max="4134" width="0" style="29" hidden="1" customWidth="1"/>
    <col min="4135" max="4140" width="10.85546875" style="29"/>
    <col min="4141" max="4141" width="15.7109375" style="29" customWidth="1"/>
    <col min="4142" max="4142" width="10" style="29" bestFit="1" customWidth="1"/>
    <col min="4143" max="4144" width="10.5703125" style="29" customWidth="1"/>
    <col min="4145" max="4145" width="12.85546875" style="29" customWidth="1"/>
    <col min="4146" max="4146" width="10.85546875" style="29"/>
    <col min="4147" max="4147" width="21.28515625" style="29" customWidth="1"/>
    <col min="4148" max="4148" width="12.5703125" style="29" customWidth="1"/>
    <col min="4149" max="4376" width="10.85546875" style="29"/>
    <col min="4377" max="4378" width="6.5703125" style="29" customWidth="1"/>
    <col min="4379" max="4379" width="8.7109375" style="29" bestFit="1" customWidth="1"/>
    <col min="4380" max="4380" width="7.7109375" style="29" bestFit="1" customWidth="1"/>
    <col min="4381" max="4382" width="6.5703125" style="29" customWidth="1"/>
    <col min="4383" max="4383" width="8.85546875" style="29" bestFit="1" customWidth="1"/>
    <col min="4384" max="4385" width="0" style="29" hidden="1" customWidth="1"/>
    <col min="4386" max="4387" width="10.85546875" style="29"/>
    <col min="4388" max="4390" width="0" style="29" hidden="1" customWidth="1"/>
    <col min="4391" max="4396" width="10.85546875" style="29"/>
    <col min="4397" max="4397" width="15.7109375" style="29" customWidth="1"/>
    <col min="4398" max="4398" width="10" style="29" bestFit="1" customWidth="1"/>
    <col min="4399" max="4400" width="10.5703125" style="29" customWidth="1"/>
    <col min="4401" max="4401" width="12.85546875" style="29" customWidth="1"/>
    <col min="4402" max="4402" width="10.85546875" style="29"/>
    <col min="4403" max="4403" width="21.28515625" style="29" customWidth="1"/>
    <col min="4404" max="4404" width="12.5703125" style="29" customWidth="1"/>
    <col min="4405" max="4632" width="10.85546875" style="29"/>
    <col min="4633" max="4634" width="6.5703125" style="29" customWidth="1"/>
    <col min="4635" max="4635" width="8.7109375" style="29" bestFit="1" customWidth="1"/>
    <col min="4636" max="4636" width="7.7109375" style="29" bestFit="1" customWidth="1"/>
    <col min="4637" max="4638" width="6.5703125" style="29" customWidth="1"/>
    <col min="4639" max="4639" width="8.85546875" style="29" bestFit="1" customWidth="1"/>
    <col min="4640" max="4641" width="0" style="29" hidden="1" customWidth="1"/>
    <col min="4642" max="4643" width="10.85546875" style="29"/>
    <col min="4644" max="4646" width="0" style="29" hidden="1" customWidth="1"/>
    <col min="4647" max="4652" width="10.85546875" style="29"/>
    <col min="4653" max="4653" width="15.7109375" style="29" customWidth="1"/>
    <col min="4654" max="4654" width="10" style="29" bestFit="1" customWidth="1"/>
    <col min="4655" max="4656" width="10.5703125" style="29" customWidth="1"/>
    <col min="4657" max="4657" width="12.85546875" style="29" customWidth="1"/>
    <col min="4658" max="4658" width="10.85546875" style="29"/>
    <col min="4659" max="4659" width="21.28515625" style="29" customWidth="1"/>
    <col min="4660" max="4660" width="12.5703125" style="29" customWidth="1"/>
    <col min="4661" max="4888" width="10.85546875" style="29"/>
    <col min="4889" max="4890" width="6.5703125" style="29" customWidth="1"/>
    <col min="4891" max="4891" width="8.7109375" style="29" bestFit="1" customWidth="1"/>
    <col min="4892" max="4892" width="7.7109375" style="29" bestFit="1" customWidth="1"/>
    <col min="4893" max="4894" width="6.5703125" style="29" customWidth="1"/>
    <col min="4895" max="4895" width="8.85546875" style="29" bestFit="1" customWidth="1"/>
    <col min="4896" max="4897" width="0" style="29" hidden="1" customWidth="1"/>
    <col min="4898" max="4899" width="10.85546875" style="29"/>
    <col min="4900" max="4902" width="0" style="29" hidden="1" customWidth="1"/>
    <col min="4903" max="4908" width="10.85546875" style="29"/>
    <col min="4909" max="4909" width="15.7109375" style="29" customWidth="1"/>
    <col min="4910" max="4910" width="10" style="29" bestFit="1" customWidth="1"/>
    <col min="4911" max="4912" width="10.5703125" style="29" customWidth="1"/>
    <col min="4913" max="4913" width="12.85546875" style="29" customWidth="1"/>
    <col min="4914" max="4914" width="10.85546875" style="29"/>
    <col min="4915" max="4915" width="21.28515625" style="29" customWidth="1"/>
    <col min="4916" max="4916" width="12.5703125" style="29" customWidth="1"/>
    <col min="4917" max="5144" width="10.85546875" style="29"/>
    <col min="5145" max="5146" width="6.5703125" style="29" customWidth="1"/>
    <col min="5147" max="5147" width="8.7109375" style="29" bestFit="1" customWidth="1"/>
    <col min="5148" max="5148" width="7.7109375" style="29" bestFit="1" customWidth="1"/>
    <col min="5149" max="5150" width="6.5703125" style="29" customWidth="1"/>
    <col min="5151" max="5151" width="8.85546875" style="29" bestFit="1" customWidth="1"/>
    <col min="5152" max="5153" width="0" style="29" hidden="1" customWidth="1"/>
    <col min="5154" max="5155" width="10.85546875" style="29"/>
    <col min="5156" max="5158" width="0" style="29" hidden="1" customWidth="1"/>
    <col min="5159" max="5164" width="10.85546875" style="29"/>
    <col min="5165" max="5165" width="15.7109375" style="29" customWidth="1"/>
    <col min="5166" max="5166" width="10" style="29" bestFit="1" customWidth="1"/>
    <col min="5167" max="5168" width="10.5703125" style="29" customWidth="1"/>
    <col min="5169" max="5169" width="12.85546875" style="29" customWidth="1"/>
    <col min="5170" max="5170" width="10.85546875" style="29"/>
    <col min="5171" max="5171" width="21.28515625" style="29" customWidth="1"/>
    <col min="5172" max="5172" width="12.5703125" style="29" customWidth="1"/>
    <col min="5173" max="5400" width="10.85546875" style="29"/>
    <col min="5401" max="5402" width="6.5703125" style="29" customWidth="1"/>
    <col min="5403" max="5403" width="8.7109375" style="29" bestFit="1" customWidth="1"/>
    <col min="5404" max="5404" width="7.7109375" style="29" bestFit="1" customWidth="1"/>
    <col min="5405" max="5406" width="6.5703125" style="29" customWidth="1"/>
    <col min="5407" max="5407" width="8.85546875" style="29" bestFit="1" customWidth="1"/>
    <col min="5408" max="5409" width="0" style="29" hidden="1" customWidth="1"/>
    <col min="5410" max="5411" width="10.85546875" style="29"/>
    <col min="5412" max="5414" width="0" style="29" hidden="1" customWidth="1"/>
    <col min="5415" max="5420" width="10.85546875" style="29"/>
    <col min="5421" max="5421" width="15.7109375" style="29" customWidth="1"/>
    <col min="5422" max="5422" width="10" style="29" bestFit="1" customWidth="1"/>
    <col min="5423" max="5424" width="10.5703125" style="29" customWidth="1"/>
    <col min="5425" max="5425" width="12.85546875" style="29" customWidth="1"/>
    <col min="5426" max="5426" width="10.85546875" style="29"/>
    <col min="5427" max="5427" width="21.28515625" style="29" customWidth="1"/>
    <col min="5428" max="5428" width="12.5703125" style="29" customWidth="1"/>
    <col min="5429" max="5656" width="10.85546875" style="29"/>
    <col min="5657" max="5658" width="6.5703125" style="29" customWidth="1"/>
    <col min="5659" max="5659" width="8.7109375" style="29" bestFit="1" customWidth="1"/>
    <col min="5660" max="5660" width="7.7109375" style="29" bestFit="1" customWidth="1"/>
    <col min="5661" max="5662" width="6.5703125" style="29" customWidth="1"/>
    <col min="5663" max="5663" width="8.85546875" style="29" bestFit="1" customWidth="1"/>
    <col min="5664" max="5665" width="0" style="29" hidden="1" customWidth="1"/>
    <col min="5666" max="5667" width="10.85546875" style="29"/>
    <col min="5668" max="5670" width="0" style="29" hidden="1" customWidth="1"/>
    <col min="5671" max="5676" width="10.85546875" style="29"/>
    <col min="5677" max="5677" width="15.7109375" style="29" customWidth="1"/>
    <col min="5678" max="5678" width="10" style="29" bestFit="1" customWidth="1"/>
    <col min="5679" max="5680" width="10.5703125" style="29" customWidth="1"/>
    <col min="5681" max="5681" width="12.85546875" style="29" customWidth="1"/>
    <col min="5682" max="5682" width="10.85546875" style="29"/>
    <col min="5683" max="5683" width="21.28515625" style="29" customWidth="1"/>
    <col min="5684" max="5684" width="12.5703125" style="29" customWidth="1"/>
    <col min="5685" max="5912" width="10.85546875" style="29"/>
    <col min="5913" max="5914" width="6.5703125" style="29" customWidth="1"/>
    <col min="5915" max="5915" width="8.7109375" style="29" bestFit="1" customWidth="1"/>
    <col min="5916" max="5916" width="7.7109375" style="29" bestFit="1" customWidth="1"/>
    <col min="5917" max="5918" width="6.5703125" style="29" customWidth="1"/>
    <col min="5919" max="5919" width="8.85546875" style="29" bestFit="1" customWidth="1"/>
    <col min="5920" max="5921" width="0" style="29" hidden="1" customWidth="1"/>
    <col min="5922" max="5923" width="10.85546875" style="29"/>
    <col min="5924" max="5926" width="0" style="29" hidden="1" customWidth="1"/>
    <col min="5927" max="5932" width="10.85546875" style="29"/>
    <col min="5933" max="5933" width="15.7109375" style="29" customWidth="1"/>
    <col min="5934" max="5934" width="10" style="29" bestFit="1" customWidth="1"/>
    <col min="5935" max="5936" width="10.5703125" style="29" customWidth="1"/>
    <col min="5937" max="5937" width="12.85546875" style="29" customWidth="1"/>
    <col min="5938" max="5938" width="10.85546875" style="29"/>
    <col min="5939" max="5939" width="21.28515625" style="29" customWidth="1"/>
    <col min="5940" max="5940" width="12.5703125" style="29" customWidth="1"/>
    <col min="5941" max="6168" width="10.85546875" style="29"/>
    <col min="6169" max="6170" width="6.5703125" style="29" customWidth="1"/>
    <col min="6171" max="6171" width="8.7109375" style="29" bestFit="1" customWidth="1"/>
    <col min="6172" max="6172" width="7.7109375" style="29" bestFit="1" customWidth="1"/>
    <col min="6173" max="6174" width="6.5703125" style="29" customWidth="1"/>
    <col min="6175" max="6175" width="8.85546875" style="29" bestFit="1" customWidth="1"/>
    <col min="6176" max="6177" width="0" style="29" hidden="1" customWidth="1"/>
    <col min="6178" max="6179" width="10.85546875" style="29"/>
    <col min="6180" max="6182" width="0" style="29" hidden="1" customWidth="1"/>
    <col min="6183" max="6188" width="10.85546875" style="29"/>
    <col min="6189" max="6189" width="15.7109375" style="29" customWidth="1"/>
    <col min="6190" max="6190" width="10" style="29" bestFit="1" customWidth="1"/>
    <col min="6191" max="6192" width="10.5703125" style="29" customWidth="1"/>
    <col min="6193" max="6193" width="12.85546875" style="29" customWidth="1"/>
    <col min="6194" max="6194" width="10.85546875" style="29"/>
    <col min="6195" max="6195" width="21.28515625" style="29" customWidth="1"/>
    <col min="6196" max="6196" width="12.5703125" style="29" customWidth="1"/>
    <col min="6197" max="6424" width="10.85546875" style="29"/>
    <col min="6425" max="6426" width="6.5703125" style="29" customWidth="1"/>
    <col min="6427" max="6427" width="8.7109375" style="29" bestFit="1" customWidth="1"/>
    <col min="6428" max="6428" width="7.7109375" style="29" bestFit="1" customWidth="1"/>
    <col min="6429" max="6430" width="6.5703125" style="29" customWidth="1"/>
    <col min="6431" max="6431" width="8.85546875" style="29" bestFit="1" customWidth="1"/>
    <col min="6432" max="6433" width="0" style="29" hidden="1" customWidth="1"/>
    <col min="6434" max="6435" width="10.85546875" style="29"/>
    <col min="6436" max="6438" width="0" style="29" hidden="1" customWidth="1"/>
    <col min="6439" max="6444" width="10.85546875" style="29"/>
    <col min="6445" max="6445" width="15.7109375" style="29" customWidth="1"/>
    <col min="6446" max="6446" width="10" style="29" bestFit="1" customWidth="1"/>
    <col min="6447" max="6448" width="10.5703125" style="29" customWidth="1"/>
    <col min="6449" max="6449" width="12.85546875" style="29" customWidth="1"/>
    <col min="6450" max="6450" width="10.85546875" style="29"/>
    <col min="6451" max="6451" width="21.28515625" style="29" customWidth="1"/>
    <col min="6452" max="6452" width="12.5703125" style="29" customWidth="1"/>
    <col min="6453" max="6680" width="10.85546875" style="29"/>
    <col min="6681" max="6682" width="6.5703125" style="29" customWidth="1"/>
    <col min="6683" max="6683" width="8.7109375" style="29" bestFit="1" customWidth="1"/>
    <col min="6684" max="6684" width="7.7109375" style="29" bestFit="1" customWidth="1"/>
    <col min="6685" max="6686" width="6.5703125" style="29" customWidth="1"/>
    <col min="6687" max="6687" width="8.85546875" style="29" bestFit="1" customWidth="1"/>
    <col min="6688" max="6689" width="0" style="29" hidden="1" customWidth="1"/>
    <col min="6690" max="6691" width="10.85546875" style="29"/>
    <col min="6692" max="6694" width="0" style="29" hidden="1" customWidth="1"/>
    <col min="6695" max="6700" width="10.85546875" style="29"/>
    <col min="6701" max="6701" width="15.7109375" style="29" customWidth="1"/>
    <col min="6702" max="6702" width="10" style="29" bestFit="1" customWidth="1"/>
    <col min="6703" max="6704" width="10.5703125" style="29" customWidth="1"/>
    <col min="6705" max="6705" width="12.85546875" style="29" customWidth="1"/>
    <col min="6706" max="6706" width="10.85546875" style="29"/>
    <col min="6707" max="6707" width="21.28515625" style="29" customWidth="1"/>
    <col min="6708" max="6708" width="12.5703125" style="29" customWidth="1"/>
    <col min="6709" max="6936" width="10.85546875" style="29"/>
    <col min="6937" max="6938" width="6.5703125" style="29" customWidth="1"/>
    <col min="6939" max="6939" width="8.7109375" style="29" bestFit="1" customWidth="1"/>
    <col min="6940" max="6940" width="7.7109375" style="29" bestFit="1" customWidth="1"/>
    <col min="6941" max="6942" width="6.5703125" style="29" customWidth="1"/>
    <col min="6943" max="6943" width="8.85546875" style="29" bestFit="1" customWidth="1"/>
    <col min="6944" max="6945" width="0" style="29" hidden="1" customWidth="1"/>
    <col min="6946" max="6947" width="10.85546875" style="29"/>
    <col min="6948" max="6950" width="0" style="29" hidden="1" customWidth="1"/>
    <col min="6951" max="6956" width="10.85546875" style="29"/>
    <col min="6957" max="6957" width="15.7109375" style="29" customWidth="1"/>
    <col min="6958" max="6958" width="10" style="29" bestFit="1" customWidth="1"/>
    <col min="6959" max="6960" width="10.5703125" style="29" customWidth="1"/>
    <col min="6961" max="6961" width="12.85546875" style="29" customWidth="1"/>
    <col min="6962" max="6962" width="10.85546875" style="29"/>
    <col min="6963" max="6963" width="21.28515625" style="29" customWidth="1"/>
    <col min="6964" max="6964" width="12.5703125" style="29" customWidth="1"/>
    <col min="6965" max="7192" width="10.85546875" style="29"/>
    <col min="7193" max="7194" width="6.5703125" style="29" customWidth="1"/>
    <col min="7195" max="7195" width="8.7109375" style="29" bestFit="1" customWidth="1"/>
    <col min="7196" max="7196" width="7.7109375" style="29" bestFit="1" customWidth="1"/>
    <col min="7197" max="7198" width="6.5703125" style="29" customWidth="1"/>
    <col min="7199" max="7199" width="8.85546875" style="29" bestFit="1" customWidth="1"/>
    <col min="7200" max="7201" width="0" style="29" hidden="1" customWidth="1"/>
    <col min="7202" max="7203" width="10.85546875" style="29"/>
    <col min="7204" max="7206" width="0" style="29" hidden="1" customWidth="1"/>
    <col min="7207" max="7212" width="10.85546875" style="29"/>
    <col min="7213" max="7213" width="15.7109375" style="29" customWidth="1"/>
    <col min="7214" max="7214" width="10" style="29" bestFit="1" customWidth="1"/>
    <col min="7215" max="7216" width="10.5703125" style="29" customWidth="1"/>
    <col min="7217" max="7217" width="12.85546875" style="29" customWidth="1"/>
    <col min="7218" max="7218" width="10.85546875" style="29"/>
    <col min="7219" max="7219" width="21.28515625" style="29" customWidth="1"/>
    <col min="7220" max="7220" width="12.5703125" style="29" customWidth="1"/>
    <col min="7221" max="7448" width="10.85546875" style="29"/>
    <col min="7449" max="7450" width="6.5703125" style="29" customWidth="1"/>
    <col min="7451" max="7451" width="8.7109375" style="29" bestFit="1" customWidth="1"/>
    <col min="7452" max="7452" width="7.7109375" style="29" bestFit="1" customWidth="1"/>
    <col min="7453" max="7454" width="6.5703125" style="29" customWidth="1"/>
    <col min="7455" max="7455" width="8.85546875" style="29" bestFit="1" customWidth="1"/>
    <col min="7456" max="7457" width="0" style="29" hidden="1" customWidth="1"/>
    <col min="7458" max="7459" width="10.85546875" style="29"/>
    <col min="7460" max="7462" width="0" style="29" hidden="1" customWidth="1"/>
    <col min="7463" max="7468" width="10.85546875" style="29"/>
    <col min="7469" max="7469" width="15.7109375" style="29" customWidth="1"/>
    <col min="7470" max="7470" width="10" style="29" bestFit="1" customWidth="1"/>
    <col min="7471" max="7472" width="10.5703125" style="29" customWidth="1"/>
    <col min="7473" max="7473" width="12.85546875" style="29" customWidth="1"/>
    <col min="7474" max="7474" width="10.85546875" style="29"/>
    <col min="7475" max="7475" width="21.28515625" style="29" customWidth="1"/>
    <col min="7476" max="7476" width="12.5703125" style="29" customWidth="1"/>
    <col min="7477" max="7704" width="10.85546875" style="29"/>
    <col min="7705" max="7706" width="6.5703125" style="29" customWidth="1"/>
    <col min="7707" max="7707" width="8.7109375" style="29" bestFit="1" customWidth="1"/>
    <col min="7708" max="7708" width="7.7109375" style="29" bestFit="1" customWidth="1"/>
    <col min="7709" max="7710" width="6.5703125" style="29" customWidth="1"/>
    <col min="7711" max="7711" width="8.85546875" style="29" bestFit="1" customWidth="1"/>
    <col min="7712" max="7713" width="0" style="29" hidden="1" customWidth="1"/>
    <col min="7714" max="7715" width="10.85546875" style="29"/>
    <col min="7716" max="7718" width="0" style="29" hidden="1" customWidth="1"/>
    <col min="7719" max="7724" width="10.85546875" style="29"/>
    <col min="7725" max="7725" width="15.7109375" style="29" customWidth="1"/>
    <col min="7726" max="7726" width="10" style="29" bestFit="1" customWidth="1"/>
    <col min="7727" max="7728" width="10.5703125" style="29" customWidth="1"/>
    <col min="7729" max="7729" width="12.85546875" style="29" customWidth="1"/>
    <col min="7730" max="7730" width="10.85546875" style="29"/>
    <col min="7731" max="7731" width="21.28515625" style="29" customWidth="1"/>
    <col min="7732" max="7732" width="12.5703125" style="29" customWidth="1"/>
    <col min="7733" max="7960" width="10.85546875" style="29"/>
    <col min="7961" max="7962" width="6.5703125" style="29" customWidth="1"/>
    <col min="7963" max="7963" width="8.7109375" style="29" bestFit="1" customWidth="1"/>
    <col min="7964" max="7964" width="7.7109375" style="29" bestFit="1" customWidth="1"/>
    <col min="7965" max="7966" width="6.5703125" style="29" customWidth="1"/>
    <col min="7967" max="7967" width="8.85546875" style="29" bestFit="1" customWidth="1"/>
    <col min="7968" max="7969" width="0" style="29" hidden="1" customWidth="1"/>
    <col min="7970" max="7971" width="10.85546875" style="29"/>
    <col min="7972" max="7974" width="0" style="29" hidden="1" customWidth="1"/>
    <col min="7975" max="7980" width="10.85546875" style="29"/>
    <col min="7981" max="7981" width="15.7109375" style="29" customWidth="1"/>
    <col min="7982" max="7982" width="10" style="29" bestFit="1" customWidth="1"/>
    <col min="7983" max="7984" width="10.5703125" style="29" customWidth="1"/>
    <col min="7985" max="7985" width="12.85546875" style="29" customWidth="1"/>
    <col min="7986" max="7986" width="10.85546875" style="29"/>
    <col min="7987" max="7987" width="21.28515625" style="29" customWidth="1"/>
    <col min="7988" max="7988" width="12.5703125" style="29" customWidth="1"/>
    <col min="7989" max="8216" width="10.85546875" style="29"/>
    <col min="8217" max="8218" width="6.5703125" style="29" customWidth="1"/>
    <col min="8219" max="8219" width="8.7109375" style="29" bestFit="1" customWidth="1"/>
    <col min="8220" max="8220" width="7.7109375" style="29" bestFit="1" customWidth="1"/>
    <col min="8221" max="8222" width="6.5703125" style="29" customWidth="1"/>
    <col min="8223" max="8223" width="8.85546875" style="29" bestFit="1" customWidth="1"/>
    <col min="8224" max="8225" width="0" style="29" hidden="1" customWidth="1"/>
    <col min="8226" max="8227" width="10.85546875" style="29"/>
    <col min="8228" max="8230" width="0" style="29" hidden="1" customWidth="1"/>
    <col min="8231" max="8236" width="10.85546875" style="29"/>
    <col min="8237" max="8237" width="15.7109375" style="29" customWidth="1"/>
    <col min="8238" max="8238" width="10" style="29" bestFit="1" customWidth="1"/>
    <col min="8239" max="8240" width="10.5703125" style="29" customWidth="1"/>
    <col min="8241" max="8241" width="12.85546875" style="29" customWidth="1"/>
    <col min="8242" max="8242" width="10.85546875" style="29"/>
    <col min="8243" max="8243" width="21.28515625" style="29" customWidth="1"/>
    <col min="8244" max="8244" width="12.5703125" style="29" customWidth="1"/>
    <col min="8245" max="8472" width="10.85546875" style="29"/>
    <col min="8473" max="8474" width="6.5703125" style="29" customWidth="1"/>
    <col min="8475" max="8475" width="8.7109375" style="29" bestFit="1" customWidth="1"/>
    <col min="8476" max="8476" width="7.7109375" style="29" bestFit="1" customWidth="1"/>
    <col min="8477" max="8478" width="6.5703125" style="29" customWidth="1"/>
    <col min="8479" max="8479" width="8.85546875" style="29" bestFit="1" customWidth="1"/>
    <col min="8480" max="8481" width="0" style="29" hidden="1" customWidth="1"/>
    <col min="8482" max="8483" width="10.85546875" style="29"/>
    <col min="8484" max="8486" width="0" style="29" hidden="1" customWidth="1"/>
    <col min="8487" max="8492" width="10.85546875" style="29"/>
    <col min="8493" max="8493" width="15.7109375" style="29" customWidth="1"/>
    <col min="8494" max="8494" width="10" style="29" bestFit="1" customWidth="1"/>
    <col min="8495" max="8496" width="10.5703125" style="29" customWidth="1"/>
    <col min="8497" max="8497" width="12.85546875" style="29" customWidth="1"/>
    <col min="8498" max="8498" width="10.85546875" style="29"/>
    <col min="8499" max="8499" width="21.28515625" style="29" customWidth="1"/>
    <col min="8500" max="8500" width="12.5703125" style="29" customWidth="1"/>
    <col min="8501" max="8728" width="10.85546875" style="29"/>
    <col min="8729" max="8730" width="6.5703125" style="29" customWidth="1"/>
    <col min="8731" max="8731" width="8.7109375" style="29" bestFit="1" customWidth="1"/>
    <col min="8732" max="8732" width="7.7109375" style="29" bestFit="1" customWidth="1"/>
    <col min="8733" max="8734" width="6.5703125" style="29" customWidth="1"/>
    <col min="8735" max="8735" width="8.85546875" style="29" bestFit="1" customWidth="1"/>
    <col min="8736" max="8737" width="0" style="29" hidden="1" customWidth="1"/>
    <col min="8738" max="8739" width="10.85546875" style="29"/>
    <col min="8740" max="8742" width="0" style="29" hidden="1" customWidth="1"/>
    <col min="8743" max="8748" width="10.85546875" style="29"/>
    <col min="8749" max="8749" width="15.7109375" style="29" customWidth="1"/>
    <col min="8750" max="8750" width="10" style="29" bestFit="1" customWidth="1"/>
    <col min="8751" max="8752" width="10.5703125" style="29" customWidth="1"/>
    <col min="8753" max="8753" width="12.85546875" style="29" customWidth="1"/>
    <col min="8754" max="8754" width="10.85546875" style="29"/>
    <col min="8755" max="8755" width="21.28515625" style="29" customWidth="1"/>
    <col min="8756" max="8756" width="12.5703125" style="29" customWidth="1"/>
    <col min="8757" max="8984" width="10.85546875" style="29"/>
    <col min="8985" max="8986" width="6.5703125" style="29" customWidth="1"/>
    <col min="8987" max="8987" width="8.7109375" style="29" bestFit="1" customWidth="1"/>
    <col min="8988" max="8988" width="7.7109375" style="29" bestFit="1" customWidth="1"/>
    <col min="8989" max="8990" width="6.5703125" style="29" customWidth="1"/>
    <col min="8991" max="8991" width="8.85546875" style="29" bestFit="1" customWidth="1"/>
    <col min="8992" max="8993" width="0" style="29" hidden="1" customWidth="1"/>
    <col min="8994" max="8995" width="10.85546875" style="29"/>
    <col min="8996" max="8998" width="0" style="29" hidden="1" customWidth="1"/>
    <col min="8999" max="9004" width="10.85546875" style="29"/>
    <col min="9005" max="9005" width="15.7109375" style="29" customWidth="1"/>
    <col min="9006" max="9006" width="10" style="29" bestFit="1" customWidth="1"/>
    <col min="9007" max="9008" width="10.5703125" style="29" customWidth="1"/>
    <col min="9009" max="9009" width="12.85546875" style="29" customWidth="1"/>
    <col min="9010" max="9010" width="10.85546875" style="29"/>
    <col min="9011" max="9011" width="21.28515625" style="29" customWidth="1"/>
    <col min="9012" max="9012" width="12.5703125" style="29" customWidth="1"/>
    <col min="9013" max="9240" width="10.85546875" style="29"/>
    <col min="9241" max="9242" width="6.5703125" style="29" customWidth="1"/>
    <col min="9243" max="9243" width="8.7109375" style="29" bestFit="1" customWidth="1"/>
    <col min="9244" max="9244" width="7.7109375" style="29" bestFit="1" customWidth="1"/>
    <col min="9245" max="9246" width="6.5703125" style="29" customWidth="1"/>
    <col min="9247" max="9247" width="8.85546875" style="29" bestFit="1" customWidth="1"/>
    <col min="9248" max="9249" width="0" style="29" hidden="1" customWidth="1"/>
    <col min="9250" max="9251" width="10.85546875" style="29"/>
    <col min="9252" max="9254" width="0" style="29" hidden="1" customWidth="1"/>
    <col min="9255" max="9260" width="10.85546875" style="29"/>
    <col min="9261" max="9261" width="15.7109375" style="29" customWidth="1"/>
    <col min="9262" max="9262" width="10" style="29" bestFit="1" customWidth="1"/>
    <col min="9263" max="9264" width="10.5703125" style="29" customWidth="1"/>
    <col min="9265" max="9265" width="12.85546875" style="29" customWidth="1"/>
    <col min="9266" max="9266" width="10.85546875" style="29"/>
    <col min="9267" max="9267" width="21.28515625" style="29" customWidth="1"/>
    <col min="9268" max="9268" width="12.5703125" style="29" customWidth="1"/>
    <col min="9269" max="9496" width="10.85546875" style="29"/>
    <col min="9497" max="9498" width="6.5703125" style="29" customWidth="1"/>
    <col min="9499" max="9499" width="8.7109375" style="29" bestFit="1" customWidth="1"/>
    <col min="9500" max="9500" width="7.7109375" style="29" bestFit="1" customWidth="1"/>
    <col min="9501" max="9502" width="6.5703125" style="29" customWidth="1"/>
    <col min="9503" max="9503" width="8.85546875" style="29" bestFit="1" customWidth="1"/>
    <col min="9504" max="9505" width="0" style="29" hidden="1" customWidth="1"/>
    <col min="9506" max="9507" width="10.85546875" style="29"/>
    <col min="9508" max="9510" width="0" style="29" hidden="1" customWidth="1"/>
    <col min="9511" max="9516" width="10.85546875" style="29"/>
    <col min="9517" max="9517" width="15.7109375" style="29" customWidth="1"/>
    <col min="9518" max="9518" width="10" style="29" bestFit="1" customWidth="1"/>
    <col min="9519" max="9520" width="10.5703125" style="29" customWidth="1"/>
    <col min="9521" max="9521" width="12.85546875" style="29" customWidth="1"/>
    <col min="9522" max="9522" width="10.85546875" style="29"/>
    <col min="9523" max="9523" width="21.28515625" style="29" customWidth="1"/>
    <col min="9524" max="9524" width="12.5703125" style="29" customWidth="1"/>
    <col min="9525" max="9752" width="10.85546875" style="29"/>
    <col min="9753" max="9754" width="6.5703125" style="29" customWidth="1"/>
    <col min="9755" max="9755" width="8.7109375" style="29" bestFit="1" customWidth="1"/>
    <col min="9756" max="9756" width="7.7109375" style="29" bestFit="1" customWidth="1"/>
    <col min="9757" max="9758" width="6.5703125" style="29" customWidth="1"/>
    <col min="9759" max="9759" width="8.85546875" style="29" bestFit="1" customWidth="1"/>
    <col min="9760" max="9761" width="0" style="29" hidden="1" customWidth="1"/>
    <col min="9762" max="9763" width="10.85546875" style="29"/>
    <col min="9764" max="9766" width="0" style="29" hidden="1" customWidth="1"/>
    <col min="9767" max="9772" width="10.85546875" style="29"/>
    <col min="9773" max="9773" width="15.7109375" style="29" customWidth="1"/>
    <col min="9774" max="9774" width="10" style="29" bestFit="1" customWidth="1"/>
    <col min="9775" max="9776" width="10.5703125" style="29" customWidth="1"/>
    <col min="9777" max="9777" width="12.85546875" style="29" customWidth="1"/>
    <col min="9778" max="9778" width="10.85546875" style="29"/>
    <col min="9779" max="9779" width="21.28515625" style="29" customWidth="1"/>
    <col min="9780" max="9780" width="12.5703125" style="29" customWidth="1"/>
    <col min="9781" max="10008" width="10.85546875" style="29"/>
    <col min="10009" max="10010" width="6.5703125" style="29" customWidth="1"/>
    <col min="10011" max="10011" width="8.7109375" style="29" bestFit="1" customWidth="1"/>
    <col min="10012" max="10012" width="7.7109375" style="29" bestFit="1" customWidth="1"/>
    <col min="10013" max="10014" width="6.5703125" style="29" customWidth="1"/>
    <col min="10015" max="10015" width="8.85546875" style="29" bestFit="1" customWidth="1"/>
    <col min="10016" max="10017" width="0" style="29" hidden="1" customWidth="1"/>
    <col min="10018" max="10019" width="10.85546875" style="29"/>
    <col min="10020" max="10022" width="0" style="29" hidden="1" customWidth="1"/>
    <col min="10023" max="10028" width="10.85546875" style="29"/>
    <col min="10029" max="10029" width="15.7109375" style="29" customWidth="1"/>
    <col min="10030" max="10030" width="10" style="29" bestFit="1" customWidth="1"/>
    <col min="10031" max="10032" width="10.5703125" style="29" customWidth="1"/>
    <col min="10033" max="10033" width="12.85546875" style="29" customWidth="1"/>
    <col min="10034" max="10034" width="10.85546875" style="29"/>
    <col min="10035" max="10035" width="21.28515625" style="29" customWidth="1"/>
    <col min="10036" max="10036" width="12.5703125" style="29" customWidth="1"/>
    <col min="10037" max="10264" width="10.85546875" style="29"/>
    <col min="10265" max="10266" width="6.5703125" style="29" customWidth="1"/>
    <col min="10267" max="10267" width="8.7109375" style="29" bestFit="1" customWidth="1"/>
    <col min="10268" max="10268" width="7.7109375" style="29" bestFit="1" customWidth="1"/>
    <col min="10269" max="10270" width="6.5703125" style="29" customWidth="1"/>
    <col min="10271" max="10271" width="8.85546875" style="29" bestFit="1" customWidth="1"/>
    <col min="10272" max="10273" width="0" style="29" hidden="1" customWidth="1"/>
    <col min="10274" max="10275" width="10.85546875" style="29"/>
    <col min="10276" max="10278" width="0" style="29" hidden="1" customWidth="1"/>
    <col min="10279" max="10284" width="10.85546875" style="29"/>
    <col min="10285" max="10285" width="15.7109375" style="29" customWidth="1"/>
    <col min="10286" max="10286" width="10" style="29" bestFit="1" customWidth="1"/>
    <col min="10287" max="10288" width="10.5703125" style="29" customWidth="1"/>
    <col min="10289" max="10289" width="12.85546875" style="29" customWidth="1"/>
    <col min="10290" max="10290" width="10.85546875" style="29"/>
    <col min="10291" max="10291" width="21.28515625" style="29" customWidth="1"/>
    <col min="10292" max="10292" width="12.5703125" style="29" customWidth="1"/>
    <col min="10293" max="10520" width="10.85546875" style="29"/>
    <col min="10521" max="10522" width="6.5703125" style="29" customWidth="1"/>
    <col min="10523" max="10523" width="8.7109375" style="29" bestFit="1" customWidth="1"/>
    <col min="10524" max="10524" width="7.7109375" style="29" bestFit="1" customWidth="1"/>
    <col min="10525" max="10526" width="6.5703125" style="29" customWidth="1"/>
    <col min="10527" max="10527" width="8.85546875" style="29" bestFit="1" customWidth="1"/>
    <col min="10528" max="10529" width="0" style="29" hidden="1" customWidth="1"/>
    <col min="10530" max="10531" width="10.85546875" style="29"/>
    <col min="10532" max="10534" width="0" style="29" hidden="1" customWidth="1"/>
    <col min="10535" max="10540" width="10.85546875" style="29"/>
    <col min="10541" max="10541" width="15.7109375" style="29" customWidth="1"/>
    <col min="10542" max="10542" width="10" style="29" bestFit="1" customWidth="1"/>
    <col min="10543" max="10544" width="10.5703125" style="29" customWidth="1"/>
    <col min="10545" max="10545" width="12.85546875" style="29" customWidth="1"/>
    <col min="10546" max="10546" width="10.85546875" style="29"/>
    <col min="10547" max="10547" width="21.28515625" style="29" customWidth="1"/>
    <col min="10548" max="10548" width="12.5703125" style="29" customWidth="1"/>
    <col min="10549" max="10776" width="10.85546875" style="29"/>
    <col min="10777" max="10778" width="6.5703125" style="29" customWidth="1"/>
    <col min="10779" max="10779" width="8.7109375" style="29" bestFit="1" customWidth="1"/>
    <col min="10780" max="10780" width="7.7109375" style="29" bestFit="1" customWidth="1"/>
    <col min="10781" max="10782" width="6.5703125" style="29" customWidth="1"/>
    <col min="10783" max="10783" width="8.85546875" style="29" bestFit="1" customWidth="1"/>
    <col min="10784" max="10785" width="0" style="29" hidden="1" customWidth="1"/>
    <col min="10786" max="10787" width="10.85546875" style="29"/>
    <col min="10788" max="10790" width="0" style="29" hidden="1" customWidth="1"/>
    <col min="10791" max="10796" width="10.85546875" style="29"/>
    <col min="10797" max="10797" width="15.7109375" style="29" customWidth="1"/>
    <col min="10798" max="10798" width="10" style="29" bestFit="1" customWidth="1"/>
    <col min="10799" max="10800" width="10.5703125" style="29" customWidth="1"/>
    <col min="10801" max="10801" width="12.85546875" style="29" customWidth="1"/>
    <col min="10802" max="10802" width="10.85546875" style="29"/>
    <col min="10803" max="10803" width="21.28515625" style="29" customWidth="1"/>
    <col min="10804" max="10804" width="12.5703125" style="29" customWidth="1"/>
    <col min="10805" max="11032" width="10.85546875" style="29"/>
    <col min="11033" max="11034" width="6.5703125" style="29" customWidth="1"/>
    <col min="11035" max="11035" width="8.7109375" style="29" bestFit="1" customWidth="1"/>
    <col min="11036" max="11036" width="7.7109375" style="29" bestFit="1" customWidth="1"/>
    <col min="11037" max="11038" width="6.5703125" style="29" customWidth="1"/>
    <col min="11039" max="11039" width="8.85546875" style="29" bestFit="1" customWidth="1"/>
    <col min="11040" max="11041" width="0" style="29" hidden="1" customWidth="1"/>
    <col min="11042" max="11043" width="10.85546875" style="29"/>
    <col min="11044" max="11046" width="0" style="29" hidden="1" customWidth="1"/>
    <col min="11047" max="11052" width="10.85546875" style="29"/>
    <col min="11053" max="11053" width="15.7109375" style="29" customWidth="1"/>
    <col min="11054" max="11054" width="10" style="29" bestFit="1" customWidth="1"/>
    <col min="11055" max="11056" width="10.5703125" style="29" customWidth="1"/>
    <col min="11057" max="11057" width="12.85546875" style="29" customWidth="1"/>
    <col min="11058" max="11058" width="10.85546875" style="29"/>
    <col min="11059" max="11059" width="21.28515625" style="29" customWidth="1"/>
    <col min="11060" max="11060" width="12.5703125" style="29" customWidth="1"/>
    <col min="11061" max="11288" width="10.85546875" style="29"/>
    <col min="11289" max="11290" width="6.5703125" style="29" customWidth="1"/>
    <col min="11291" max="11291" width="8.7109375" style="29" bestFit="1" customWidth="1"/>
    <col min="11292" max="11292" width="7.7109375" style="29" bestFit="1" customWidth="1"/>
    <col min="11293" max="11294" width="6.5703125" style="29" customWidth="1"/>
    <col min="11295" max="11295" width="8.85546875" style="29" bestFit="1" customWidth="1"/>
    <col min="11296" max="11297" width="0" style="29" hidden="1" customWidth="1"/>
    <col min="11298" max="11299" width="10.85546875" style="29"/>
    <col min="11300" max="11302" width="0" style="29" hidden="1" customWidth="1"/>
    <col min="11303" max="11308" width="10.85546875" style="29"/>
    <col min="11309" max="11309" width="15.7109375" style="29" customWidth="1"/>
    <col min="11310" max="11310" width="10" style="29" bestFit="1" customWidth="1"/>
    <col min="11311" max="11312" width="10.5703125" style="29" customWidth="1"/>
    <col min="11313" max="11313" width="12.85546875" style="29" customWidth="1"/>
    <col min="11314" max="11314" width="10.85546875" style="29"/>
    <col min="11315" max="11315" width="21.28515625" style="29" customWidth="1"/>
    <col min="11316" max="11316" width="12.5703125" style="29" customWidth="1"/>
    <col min="11317" max="11544" width="10.85546875" style="29"/>
    <col min="11545" max="11546" width="6.5703125" style="29" customWidth="1"/>
    <col min="11547" max="11547" width="8.7109375" style="29" bestFit="1" customWidth="1"/>
    <col min="11548" max="11548" width="7.7109375" style="29" bestFit="1" customWidth="1"/>
    <col min="11549" max="11550" width="6.5703125" style="29" customWidth="1"/>
    <col min="11551" max="11551" width="8.85546875" style="29" bestFit="1" customWidth="1"/>
    <col min="11552" max="11553" width="0" style="29" hidden="1" customWidth="1"/>
    <col min="11554" max="11555" width="10.85546875" style="29"/>
    <col min="11556" max="11558" width="0" style="29" hidden="1" customWidth="1"/>
    <col min="11559" max="11564" width="10.85546875" style="29"/>
    <col min="11565" max="11565" width="15.7109375" style="29" customWidth="1"/>
    <col min="11566" max="11566" width="10" style="29" bestFit="1" customWidth="1"/>
    <col min="11567" max="11568" width="10.5703125" style="29" customWidth="1"/>
    <col min="11569" max="11569" width="12.85546875" style="29" customWidth="1"/>
    <col min="11570" max="11570" width="10.85546875" style="29"/>
    <col min="11571" max="11571" width="21.28515625" style="29" customWidth="1"/>
    <col min="11572" max="11572" width="12.5703125" style="29" customWidth="1"/>
    <col min="11573" max="11800" width="10.85546875" style="29"/>
    <col min="11801" max="11802" width="6.5703125" style="29" customWidth="1"/>
    <col min="11803" max="11803" width="8.7109375" style="29" bestFit="1" customWidth="1"/>
    <col min="11804" max="11804" width="7.7109375" style="29" bestFit="1" customWidth="1"/>
    <col min="11805" max="11806" width="6.5703125" style="29" customWidth="1"/>
    <col min="11807" max="11807" width="8.85546875" style="29" bestFit="1" customWidth="1"/>
    <col min="11808" max="11809" width="0" style="29" hidden="1" customWidth="1"/>
    <col min="11810" max="11811" width="10.85546875" style="29"/>
    <col min="11812" max="11814" width="0" style="29" hidden="1" customWidth="1"/>
    <col min="11815" max="11820" width="10.85546875" style="29"/>
    <col min="11821" max="11821" width="15.7109375" style="29" customWidth="1"/>
    <col min="11822" max="11822" width="10" style="29" bestFit="1" customWidth="1"/>
    <col min="11823" max="11824" width="10.5703125" style="29" customWidth="1"/>
    <col min="11825" max="11825" width="12.85546875" style="29" customWidth="1"/>
    <col min="11826" max="11826" width="10.85546875" style="29"/>
    <col min="11827" max="11827" width="21.28515625" style="29" customWidth="1"/>
    <col min="11828" max="11828" width="12.5703125" style="29" customWidth="1"/>
    <col min="11829" max="12056" width="10.85546875" style="29"/>
    <col min="12057" max="12058" width="6.5703125" style="29" customWidth="1"/>
    <col min="12059" max="12059" width="8.7109375" style="29" bestFit="1" customWidth="1"/>
    <col min="12060" max="12060" width="7.7109375" style="29" bestFit="1" customWidth="1"/>
    <col min="12061" max="12062" width="6.5703125" style="29" customWidth="1"/>
    <col min="12063" max="12063" width="8.85546875" style="29" bestFit="1" customWidth="1"/>
    <col min="12064" max="12065" width="0" style="29" hidden="1" customWidth="1"/>
    <col min="12066" max="12067" width="10.85546875" style="29"/>
    <col min="12068" max="12070" width="0" style="29" hidden="1" customWidth="1"/>
    <col min="12071" max="12076" width="10.85546875" style="29"/>
    <col min="12077" max="12077" width="15.7109375" style="29" customWidth="1"/>
    <col min="12078" max="12078" width="10" style="29" bestFit="1" customWidth="1"/>
    <col min="12079" max="12080" width="10.5703125" style="29" customWidth="1"/>
    <col min="12081" max="12081" width="12.85546875" style="29" customWidth="1"/>
    <col min="12082" max="12082" width="10.85546875" style="29"/>
    <col min="12083" max="12083" width="21.28515625" style="29" customWidth="1"/>
    <col min="12084" max="12084" width="12.5703125" style="29" customWidth="1"/>
    <col min="12085" max="12312" width="10.85546875" style="29"/>
    <col min="12313" max="12314" width="6.5703125" style="29" customWidth="1"/>
    <col min="12315" max="12315" width="8.7109375" style="29" bestFit="1" customWidth="1"/>
    <col min="12316" max="12316" width="7.7109375" style="29" bestFit="1" customWidth="1"/>
    <col min="12317" max="12318" width="6.5703125" style="29" customWidth="1"/>
    <col min="12319" max="12319" width="8.85546875" style="29" bestFit="1" customWidth="1"/>
    <col min="12320" max="12321" width="0" style="29" hidden="1" customWidth="1"/>
    <col min="12322" max="12323" width="10.85546875" style="29"/>
    <col min="12324" max="12326" width="0" style="29" hidden="1" customWidth="1"/>
    <col min="12327" max="12332" width="10.85546875" style="29"/>
    <col min="12333" max="12333" width="15.7109375" style="29" customWidth="1"/>
    <col min="12334" max="12334" width="10" style="29" bestFit="1" customWidth="1"/>
    <col min="12335" max="12336" width="10.5703125" style="29" customWidth="1"/>
    <col min="12337" max="12337" width="12.85546875" style="29" customWidth="1"/>
    <col min="12338" max="12338" width="10.85546875" style="29"/>
    <col min="12339" max="12339" width="21.28515625" style="29" customWidth="1"/>
    <col min="12340" max="12340" width="12.5703125" style="29" customWidth="1"/>
    <col min="12341" max="12568" width="10.85546875" style="29"/>
    <col min="12569" max="12570" width="6.5703125" style="29" customWidth="1"/>
    <col min="12571" max="12571" width="8.7109375" style="29" bestFit="1" customWidth="1"/>
    <col min="12572" max="12572" width="7.7109375" style="29" bestFit="1" customWidth="1"/>
    <col min="12573" max="12574" width="6.5703125" style="29" customWidth="1"/>
    <col min="12575" max="12575" width="8.85546875" style="29" bestFit="1" customWidth="1"/>
    <col min="12576" max="12577" width="0" style="29" hidden="1" customWidth="1"/>
    <col min="12578" max="12579" width="10.85546875" style="29"/>
    <col min="12580" max="12582" width="0" style="29" hidden="1" customWidth="1"/>
    <col min="12583" max="12588" width="10.85546875" style="29"/>
    <col min="12589" max="12589" width="15.7109375" style="29" customWidth="1"/>
    <col min="12590" max="12590" width="10" style="29" bestFit="1" customWidth="1"/>
    <col min="12591" max="12592" width="10.5703125" style="29" customWidth="1"/>
    <col min="12593" max="12593" width="12.85546875" style="29" customWidth="1"/>
    <col min="12594" max="12594" width="10.85546875" style="29"/>
    <col min="12595" max="12595" width="21.28515625" style="29" customWidth="1"/>
    <col min="12596" max="12596" width="12.5703125" style="29" customWidth="1"/>
    <col min="12597" max="12824" width="10.85546875" style="29"/>
    <col min="12825" max="12826" width="6.5703125" style="29" customWidth="1"/>
    <col min="12827" max="12827" width="8.7109375" style="29" bestFit="1" customWidth="1"/>
    <col min="12828" max="12828" width="7.7109375" style="29" bestFit="1" customWidth="1"/>
    <col min="12829" max="12830" width="6.5703125" style="29" customWidth="1"/>
    <col min="12831" max="12831" width="8.85546875" style="29" bestFit="1" customWidth="1"/>
    <col min="12832" max="12833" width="0" style="29" hidden="1" customWidth="1"/>
    <col min="12834" max="12835" width="10.85546875" style="29"/>
    <col min="12836" max="12838" width="0" style="29" hidden="1" customWidth="1"/>
    <col min="12839" max="12844" width="10.85546875" style="29"/>
    <col min="12845" max="12845" width="15.7109375" style="29" customWidth="1"/>
    <col min="12846" max="12846" width="10" style="29" bestFit="1" customWidth="1"/>
    <col min="12847" max="12848" width="10.5703125" style="29" customWidth="1"/>
    <col min="12849" max="12849" width="12.85546875" style="29" customWidth="1"/>
    <col min="12850" max="12850" width="10.85546875" style="29"/>
    <col min="12851" max="12851" width="21.28515625" style="29" customWidth="1"/>
    <col min="12852" max="12852" width="12.5703125" style="29" customWidth="1"/>
    <col min="12853" max="13080" width="10.85546875" style="29"/>
    <col min="13081" max="13082" width="6.5703125" style="29" customWidth="1"/>
    <col min="13083" max="13083" width="8.7109375" style="29" bestFit="1" customWidth="1"/>
    <col min="13084" max="13084" width="7.7109375" style="29" bestFit="1" customWidth="1"/>
    <col min="13085" max="13086" width="6.5703125" style="29" customWidth="1"/>
    <col min="13087" max="13087" width="8.85546875" style="29" bestFit="1" customWidth="1"/>
    <col min="13088" max="13089" width="0" style="29" hidden="1" customWidth="1"/>
    <col min="13090" max="13091" width="10.85546875" style="29"/>
    <col min="13092" max="13094" width="0" style="29" hidden="1" customWidth="1"/>
    <col min="13095" max="13100" width="10.85546875" style="29"/>
    <col min="13101" max="13101" width="15.7109375" style="29" customWidth="1"/>
    <col min="13102" max="13102" width="10" style="29" bestFit="1" customWidth="1"/>
    <col min="13103" max="13104" width="10.5703125" style="29" customWidth="1"/>
    <col min="13105" max="13105" width="12.85546875" style="29" customWidth="1"/>
    <col min="13106" max="13106" width="10.85546875" style="29"/>
    <col min="13107" max="13107" width="21.28515625" style="29" customWidth="1"/>
    <col min="13108" max="13108" width="12.5703125" style="29" customWidth="1"/>
    <col min="13109" max="13336" width="10.85546875" style="29"/>
    <col min="13337" max="13338" width="6.5703125" style="29" customWidth="1"/>
    <col min="13339" max="13339" width="8.7109375" style="29" bestFit="1" customWidth="1"/>
    <col min="13340" max="13340" width="7.7109375" style="29" bestFit="1" customWidth="1"/>
    <col min="13341" max="13342" width="6.5703125" style="29" customWidth="1"/>
    <col min="13343" max="13343" width="8.85546875" style="29" bestFit="1" customWidth="1"/>
    <col min="13344" max="13345" width="0" style="29" hidden="1" customWidth="1"/>
    <col min="13346" max="13347" width="10.85546875" style="29"/>
    <col min="13348" max="13350" width="0" style="29" hidden="1" customWidth="1"/>
    <col min="13351" max="13356" width="10.85546875" style="29"/>
    <col min="13357" max="13357" width="15.7109375" style="29" customWidth="1"/>
    <col min="13358" max="13358" width="10" style="29" bestFit="1" customWidth="1"/>
    <col min="13359" max="13360" width="10.5703125" style="29" customWidth="1"/>
    <col min="13361" max="13361" width="12.85546875" style="29" customWidth="1"/>
    <col min="13362" max="13362" width="10.85546875" style="29"/>
    <col min="13363" max="13363" width="21.28515625" style="29" customWidth="1"/>
    <col min="13364" max="13364" width="12.5703125" style="29" customWidth="1"/>
    <col min="13365" max="13592" width="10.85546875" style="29"/>
    <col min="13593" max="13594" width="6.5703125" style="29" customWidth="1"/>
    <col min="13595" max="13595" width="8.7109375" style="29" bestFit="1" customWidth="1"/>
    <col min="13596" max="13596" width="7.7109375" style="29" bestFit="1" customWidth="1"/>
    <col min="13597" max="13598" width="6.5703125" style="29" customWidth="1"/>
    <col min="13599" max="13599" width="8.85546875" style="29" bestFit="1" customWidth="1"/>
    <col min="13600" max="13601" width="0" style="29" hidden="1" customWidth="1"/>
    <col min="13602" max="13603" width="10.85546875" style="29"/>
    <col min="13604" max="13606" width="0" style="29" hidden="1" customWidth="1"/>
    <col min="13607" max="13612" width="10.85546875" style="29"/>
    <col min="13613" max="13613" width="15.7109375" style="29" customWidth="1"/>
    <col min="13614" max="13614" width="10" style="29" bestFit="1" customWidth="1"/>
    <col min="13615" max="13616" width="10.5703125" style="29" customWidth="1"/>
    <col min="13617" max="13617" width="12.85546875" style="29" customWidth="1"/>
    <col min="13618" max="13618" width="10.85546875" style="29"/>
    <col min="13619" max="13619" width="21.28515625" style="29" customWidth="1"/>
    <col min="13620" max="13620" width="12.5703125" style="29" customWidth="1"/>
    <col min="13621" max="13848" width="10.85546875" style="29"/>
    <col min="13849" max="13850" width="6.5703125" style="29" customWidth="1"/>
    <col min="13851" max="13851" width="8.7109375" style="29" bestFit="1" customWidth="1"/>
    <col min="13852" max="13852" width="7.7109375" style="29" bestFit="1" customWidth="1"/>
    <col min="13853" max="13854" width="6.5703125" style="29" customWidth="1"/>
    <col min="13855" max="13855" width="8.85546875" style="29" bestFit="1" customWidth="1"/>
    <col min="13856" max="13857" width="0" style="29" hidden="1" customWidth="1"/>
    <col min="13858" max="13859" width="10.85546875" style="29"/>
    <col min="13860" max="13862" width="0" style="29" hidden="1" customWidth="1"/>
    <col min="13863" max="13868" width="10.85546875" style="29"/>
    <col min="13869" max="13869" width="15.7109375" style="29" customWidth="1"/>
    <col min="13870" max="13870" width="10" style="29" bestFit="1" customWidth="1"/>
    <col min="13871" max="13872" width="10.5703125" style="29" customWidth="1"/>
    <col min="13873" max="13873" width="12.85546875" style="29" customWidth="1"/>
    <col min="13874" max="13874" width="10.85546875" style="29"/>
    <col min="13875" max="13875" width="21.28515625" style="29" customWidth="1"/>
    <col min="13876" max="13876" width="12.5703125" style="29" customWidth="1"/>
    <col min="13877" max="14104" width="10.85546875" style="29"/>
    <col min="14105" max="14106" width="6.5703125" style="29" customWidth="1"/>
    <col min="14107" max="14107" width="8.7109375" style="29" bestFit="1" customWidth="1"/>
    <col min="14108" max="14108" width="7.7109375" style="29" bestFit="1" customWidth="1"/>
    <col min="14109" max="14110" width="6.5703125" style="29" customWidth="1"/>
    <col min="14111" max="14111" width="8.85546875" style="29" bestFit="1" customWidth="1"/>
    <col min="14112" max="14113" width="0" style="29" hidden="1" customWidth="1"/>
    <col min="14114" max="14115" width="10.85546875" style="29"/>
    <col min="14116" max="14118" width="0" style="29" hidden="1" customWidth="1"/>
    <col min="14119" max="14124" width="10.85546875" style="29"/>
    <col min="14125" max="14125" width="15.7109375" style="29" customWidth="1"/>
    <col min="14126" max="14126" width="10" style="29" bestFit="1" customWidth="1"/>
    <col min="14127" max="14128" width="10.5703125" style="29" customWidth="1"/>
    <col min="14129" max="14129" width="12.85546875" style="29" customWidth="1"/>
    <col min="14130" max="14130" width="10.85546875" style="29"/>
    <col min="14131" max="14131" width="21.28515625" style="29" customWidth="1"/>
    <col min="14132" max="14132" width="12.5703125" style="29" customWidth="1"/>
    <col min="14133" max="14360" width="10.85546875" style="29"/>
    <col min="14361" max="14362" width="6.5703125" style="29" customWidth="1"/>
    <col min="14363" max="14363" width="8.7109375" style="29" bestFit="1" customWidth="1"/>
    <col min="14364" max="14364" width="7.7109375" style="29" bestFit="1" customWidth="1"/>
    <col min="14365" max="14366" width="6.5703125" style="29" customWidth="1"/>
    <col min="14367" max="14367" width="8.85546875" style="29" bestFit="1" customWidth="1"/>
    <col min="14368" max="14369" width="0" style="29" hidden="1" customWidth="1"/>
    <col min="14370" max="14371" width="10.85546875" style="29"/>
    <col min="14372" max="14374" width="0" style="29" hidden="1" customWidth="1"/>
    <col min="14375" max="14380" width="10.85546875" style="29"/>
    <col min="14381" max="14381" width="15.7109375" style="29" customWidth="1"/>
    <col min="14382" max="14382" width="10" style="29" bestFit="1" customWidth="1"/>
    <col min="14383" max="14384" width="10.5703125" style="29" customWidth="1"/>
    <col min="14385" max="14385" width="12.85546875" style="29" customWidth="1"/>
    <col min="14386" max="14386" width="10.85546875" style="29"/>
    <col min="14387" max="14387" width="21.28515625" style="29" customWidth="1"/>
    <col min="14388" max="14388" width="12.5703125" style="29" customWidth="1"/>
    <col min="14389" max="14616" width="10.85546875" style="29"/>
    <col min="14617" max="14618" width="6.5703125" style="29" customWidth="1"/>
    <col min="14619" max="14619" width="8.7109375" style="29" bestFit="1" customWidth="1"/>
    <col min="14620" max="14620" width="7.7109375" style="29" bestFit="1" customWidth="1"/>
    <col min="14621" max="14622" width="6.5703125" style="29" customWidth="1"/>
    <col min="14623" max="14623" width="8.85546875" style="29" bestFit="1" customWidth="1"/>
    <col min="14624" max="14625" width="0" style="29" hidden="1" customWidth="1"/>
    <col min="14626" max="14627" width="10.85546875" style="29"/>
    <col min="14628" max="14630" width="0" style="29" hidden="1" customWidth="1"/>
    <col min="14631" max="14636" width="10.85546875" style="29"/>
    <col min="14637" max="14637" width="15.7109375" style="29" customWidth="1"/>
    <col min="14638" max="14638" width="10" style="29" bestFit="1" customWidth="1"/>
    <col min="14639" max="14640" width="10.5703125" style="29" customWidth="1"/>
    <col min="14641" max="14641" width="12.85546875" style="29" customWidth="1"/>
    <col min="14642" max="14642" width="10.85546875" style="29"/>
    <col min="14643" max="14643" width="21.28515625" style="29" customWidth="1"/>
    <col min="14644" max="14644" width="12.5703125" style="29" customWidth="1"/>
    <col min="14645" max="14872" width="10.85546875" style="29"/>
    <col min="14873" max="14874" width="6.5703125" style="29" customWidth="1"/>
    <col min="14875" max="14875" width="8.7109375" style="29" bestFit="1" customWidth="1"/>
    <col min="14876" max="14876" width="7.7109375" style="29" bestFit="1" customWidth="1"/>
    <col min="14877" max="14878" width="6.5703125" style="29" customWidth="1"/>
    <col min="14879" max="14879" width="8.85546875" style="29" bestFit="1" customWidth="1"/>
    <col min="14880" max="14881" width="0" style="29" hidden="1" customWidth="1"/>
    <col min="14882" max="14883" width="10.85546875" style="29"/>
    <col min="14884" max="14886" width="0" style="29" hidden="1" customWidth="1"/>
    <col min="14887" max="14892" width="10.85546875" style="29"/>
    <col min="14893" max="14893" width="15.7109375" style="29" customWidth="1"/>
    <col min="14894" max="14894" width="10" style="29" bestFit="1" customWidth="1"/>
    <col min="14895" max="14896" width="10.5703125" style="29" customWidth="1"/>
    <col min="14897" max="14897" width="12.85546875" style="29" customWidth="1"/>
    <col min="14898" max="14898" width="10.85546875" style="29"/>
    <col min="14899" max="14899" width="21.28515625" style="29" customWidth="1"/>
    <col min="14900" max="14900" width="12.5703125" style="29" customWidth="1"/>
    <col min="14901" max="15128" width="10.85546875" style="29"/>
    <col min="15129" max="15130" width="6.5703125" style="29" customWidth="1"/>
    <col min="15131" max="15131" width="8.7109375" style="29" bestFit="1" customWidth="1"/>
    <col min="15132" max="15132" width="7.7109375" style="29" bestFit="1" customWidth="1"/>
    <col min="15133" max="15134" width="6.5703125" style="29" customWidth="1"/>
    <col min="15135" max="15135" width="8.85546875" style="29" bestFit="1" customWidth="1"/>
    <col min="15136" max="15137" width="0" style="29" hidden="1" customWidth="1"/>
    <col min="15138" max="15139" width="10.85546875" style="29"/>
    <col min="15140" max="15142" width="0" style="29" hidden="1" customWidth="1"/>
    <col min="15143" max="15148" width="10.85546875" style="29"/>
    <col min="15149" max="15149" width="15.7109375" style="29" customWidth="1"/>
    <col min="15150" max="15150" width="10" style="29" bestFit="1" customWidth="1"/>
    <col min="15151" max="15152" width="10.5703125" style="29" customWidth="1"/>
    <col min="15153" max="15153" width="12.85546875" style="29" customWidth="1"/>
    <col min="15154" max="15154" width="10.85546875" style="29"/>
    <col min="15155" max="15155" width="21.28515625" style="29" customWidth="1"/>
    <col min="15156" max="15156" width="12.5703125" style="29" customWidth="1"/>
    <col min="15157" max="15384" width="10.85546875" style="29"/>
    <col min="15385" max="15386" width="6.5703125" style="29" customWidth="1"/>
    <col min="15387" max="15387" width="8.7109375" style="29" bestFit="1" customWidth="1"/>
    <col min="15388" max="15388" width="7.7109375" style="29" bestFit="1" customWidth="1"/>
    <col min="15389" max="15390" width="6.5703125" style="29" customWidth="1"/>
    <col min="15391" max="15391" width="8.85546875" style="29" bestFit="1" customWidth="1"/>
    <col min="15392" max="15393" width="0" style="29" hidden="1" customWidth="1"/>
    <col min="15394" max="15395" width="10.85546875" style="29"/>
    <col min="15396" max="15398" width="0" style="29" hidden="1" customWidth="1"/>
    <col min="15399" max="15404" width="10.85546875" style="29"/>
    <col min="15405" max="15405" width="15.7109375" style="29" customWidth="1"/>
    <col min="15406" max="15406" width="10" style="29" bestFit="1" customWidth="1"/>
    <col min="15407" max="15408" width="10.5703125" style="29" customWidth="1"/>
    <col min="15409" max="15409" width="12.85546875" style="29" customWidth="1"/>
    <col min="15410" max="15410" width="10.85546875" style="29"/>
    <col min="15411" max="15411" width="21.28515625" style="29" customWidth="1"/>
    <col min="15412" max="15412" width="12.5703125" style="29" customWidth="1"/>
    <col min="15413" max="15640" width="10.85546875" style="29"/>
    <col min="15641" max="15642" width="6.5703125" style="29" customWidth="1"/>
    <col min="15643" max="15643" width="8.7109375" style="29" bestFit="1" customWidth="1"/>
    <col min="15644" max="15644" width="7.7109375" style="29" bestFit="1" customWidth="1"/>
    <col min="15645" max="15646" width="6.5703125" style="29" customWidth="1"/>
    <col min="15647" max="15647" width="8.85546875" style="29" bestFit="1" customWidth="1"/>
    <col min="15648" max="15649" width="0" style="29" hidden="1" customWidth="1"/>
    <col min="15650" max="15651" width="10.85546875" style="29"/>
    <col min="15652" max="15654" width="0" style="29" hidden="1" customWidth="1"/>
    <col min="15655" max="15660" width="10.85546875" style="29"/>
    <col min="15661" max="15661" width="15.7109375" style="29" customWidth="1"/>
    <col min="15662" max="15662" width="10" style="29" bestFit="1" customWidth="1"/>
    <col min="15663" max="15664" width="10.5703125" style="29" customWidth="1"/>
    <col min="15665" max="15665" width="12.85546875" style="29" customWidth="1"/>
    <col min="15666" max="15666" width="10.85546875" style="29"/>
    <col min="15667" max="15667" width="21.28515625" style="29" customWidth="1"/>
    <col min="15668" max="15668" width="12.5703125" style="29" customWidth="1"/>
    <col min="15669" max="15896" width="10.85546875" style="29"/>
    <col min="15897" max="15898" width="6.5703125" style="29" customWidth="1"/>
    <col min="15899" max="15899" width="8.7109375" style="29" bestFit="1" customWidth="1"/>
    <col min="15900" max="15900" width="7.7109375" style="29" bestFit="1" customWidth="1"/>
    <col min="15901" max="15902" width="6.5703125" style="29" customWidth="1"/>
    <col min="15903" max="15903" width="8.85546875" style="29" bestFit="1" customWidth="1"/>
    <col min="15904" max="15905" width="0" style="29" hidden="1" customWidth="1"/>
    <col min="15906" max="15907" width="10.85546875" style="29"/>
    <col min="15908" max="15910" width="0" style="29" hidden="1" customWidth="1"/>
    <col min="15911" max="15916" width="10.85546875" style="29"/>
    <col min="15917" max="15917" width="15.7109375" style="29" customWidth="1"/>
    <col min="15918" max="15918" width="10" style="29" bestFit="1" customWidth="1"/>
    <col min="15919" max="15920" width="10.5703125" style="29" customWidth="1"/>
    <col min="15921" max="15921" width="12.85546875" style="29" customWidth="1"/>
    <col min="15922" max="15922" width="10.85546875" style="29"/>
    <col min="15923" max="15923" width="21.28515625" style="29" customWidth="1"/>
    <col min="15924" max="15924" width="12.5703125" style="29" customWidth="1"/>
    <col min="15925" max="16152" width="10.85546875" style="29"/>
    <col min="16153" max="16154" width="6.5703125" style="29" customWidth="1"/>
    <col min="16155" max="16155" width="8.7109375" style="29" bestFit="1" customWidth="1"/>
    <col min="16156" max="16156" width="7.7109375" style="29" bestFit="1" customWidth="1"/>
    <col min="16157" max="16158" width="6.5703125" style="29" customWidth="1"/>
    <col min="16159" max="16159" width="8.85546875" style="29" bestFit="1" customWidth="1"/>
    <col min="16160" max="16161" width="0" style="29" hidden="1" customWidth="1"/>
    <col min="16162" max="16163" width="10.85546875" style="29"/>
    <col min="16164" max="16166" width="0" style="29" hidden="1" customWidth="1"/>
    <col min="16167" max="16172" width="10.85546875" style="29"/>
    <col min="16173" max="16173" width="15.7109375" style="29" customWidth="1"/>
    <col min="16174" max="16174" width="10" style="29" bestFit="1" customWidth="1"/>
    <col min="16175" max="16176" width="10.5703125" style="29" customWidth="1"/>
    <col min="16177" max="16177" width="12.85546875" style="29" customWidth="1"/>
    <col min="16178" max="16178" width="10.85546875" style="29"/>
    <col min="16179" max="16179" width="21.28515625" style="29" customWidth="1"/>
    <col min="16180" max="16180" width="12.5703125" style="29" customWidth="1"/>
    <col min="16181" max="16384" width="10.85546875" style="29"/>
  </cols>
  <sheetData>
    <row r="1" spans="1:237" s="14" customFormat="1" x14ac:dyDescent="0.2">
      <c r="A1" s="2"/>
      <c r="B1" s="3"/>
      <c r="C1" s="4"/>
      <c r="D1" s="4"/>
      <c r="E1" s="4"/>
      <c r="F1" s="4"/>
      <c r="G1" s="5"/>
      <c r="H1" s="6"/>
      <c r="I1" s="5"/>
      <c r="J1" s="7" t="s">
        <v>4</v>
      </c>
      <c r="K1" s="8"/>
      <c r="L1" s="62"/>
      <c r="M1" s="62"/>
      <c r="N1" s="62"/>
      <c r="O1" s="7" t="s">
        <v>5</v>
      </c>
      <c r="P1" s="8"/>
      <c r="Q1" s="7" t="s">
        <v>6</v>
      </c>
      <c r="R1" s="8"/>
      <c r="S1" s="8" t="s">
        <v>7</v>
      </c>
      <c r="T1" s="8"/>
      <c r="U1" s="8" t="s">
        <v>623</v>
      </c>
      <c r="V1" s="8" t="s">
        <v>613</v>
      </c>
      <c r="W1" s="8"/>
      <c r="X1" s="8"/>
      <c r="Y1" s="8"/>
      <c r="Z1" s="8"/>
      <c r="AA1" s="8"/>
      <c r="AB1" s="8" t="s">
        <v>607</v>
      </c>
      <c r="AC1" s="8"/>
      <c r="AD1" s="8"/>
      <c r="AE1" s="8"/>
      <c r="AF1" s="8"/>
      <c r="AG1" s="8" t="s">
        <v>606</v>
      </c>
      <c r="AH1" s="8"/>
      <c r="AI1" s="8"/>
      <c r="AJ1" s="8"/>
      <c r="AK1" s="8"/>
      <c r="AL1" s="8"/>
      <c r="AM1" s="9" t="s">
        <v>8</v>
      </c>
      <c r="AN1" s="9"/>
      <c r="AO1" s="9"/>
      <c r="AP1" s="9"/>
      <c r="AQ1" s="9"/>
      <c r="AR1" s="9"/>
      <c r="AS1" s="9"/>
      <c r="AT1" s="9" t="s">
        <v>9</v>
      </c>
      <c r="AU1" s="9" t="s">
        <v>10</v>
      </c>
      <c r="AV1" s="9" t="s">
        <v>11</v>
      </c>
      <c r="AW1" s="9" t="s">
        <v>12</v>
      </c>
      <c r="AX1" s="10"/>
      <c r="AY1" s="11"/>
      <c r="AZ1" s="12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</row>
    <row r="2" spans="1:237" ht="123.75" customHeight="1" x14ac:dyDescent="0.2">
      <c r="A2" s="15" t="s">
        <v>13</v>
      </c>
      <c r="B2" s="16" t="s">
        <v>14</v>
      </c>
      <c r="C2" s="17" t="s">
        <v>15</v>
      </c>
      <c r="D2" s="17" t="s">
        <v>16</v>
      </c>
      <c r="E2" s="17" t="s">
        <v>17</v>
      </c>
      <c r="F2" s="18" t="s">
        <v>18</v>
      </c>
      <c r="G2" s="19" t="s">
        <v>19</v>
      </c>
      <c r="H2" s="20" t="s">
        <v>20</v>
      </c>
      <c r="I2" s="21" t="s">
        <v>21</v>
      </c>
      <c r="J2" s="20" t="s">
        <v>22</v>
      </c>
      <c r="K2" s="22" t="s">
        <v>23</v>
      </c>
      <c r="L2" s="63" t="s">
        <v>200</v>
      </c>
      <c r="M2" s="63" t="s">
        <v>201</v>
      </c>
      <c r="N2" s="63" t="s">
        <v>202</v>
      </c>
      <c r="O2" s="20" t="s">
        <v>24</v>
      </c>
      <c r="P2" s="22" t="s">
        <v>25</v>
      </c>
      <c r="Q2" s="20" t="s">
        <v>26</v>
      </c>
      <c r="R2" s="22" t="s">
        <v>27</v>
      </c>
      <c r="S2" s="20" t="s">
        <v>7</v>
      </c>
      <c r="T2" s="22" t="s">
        <v>28</v>
      </c>
      <c r="U2" s="20" t="s">
        <v>623</v>
      </c>
      <c r="V2" s="118" t="s">
        <v>614</v>
      </c>
      <c r="W2" s="118" t="s">
        <v>615</v>
      </c>
      <c r="X2" s="118" t="s">
        <v>616</v>
      </c>
      <c r="Y2" s="118" t="s">
        <v>617</v>
      </c>
      <c r="Z2" s="118" t="s">
        <v>618</v>
      </c>
      <c r="AA2" s="119" t="s">
        <v>619</v>
      </c>
      <c r="AB2" s="116" t="s">
        <v>608</v>
      </c>
      <c r="AC2" s="116" t="s">
        <v>609</v>
      </c>
      <c r="AD2" s="116" t="s">
        <v>610</v>
      </c>
      <c r="AE2" s="116" t="s">
        <v>611</v>
      </c>
      <c r="AF2" s="116" t="s">
        <v>612</v>
      </c>
      <c r="AG2" s="115" t="s">
        <v>600</v>
      </c>
      <c r="AH2" s="95" t="s">
        <v>570</v>
      </c>
      <c r="AI2" s="95" t="s">
        <v>571</v>
      </c>
      <c r="AJ2" s="95" t="s">
        <v>572</v>
      </c>
      <c r="AK2" s="95" t="s">
        <v>573</v>
      </c>
      <c r="AL2" s="95" t="s">
        <v>574</v>
      </c>
      <c r="AM2" s="23" t="s">
        <v>29</v>
      </c>
      <c r="AN2" s="95" t="s">
        <v>575</v>
      </c>
      <c r="AO2" s="95" t="s">
        <v>601</v>
      </c>
      <c r="AP2" s="95" t="s">
        <v>602</v>
      </c>
      <c r="AQ2" s="95" t="s">
        <v>603</v>
      </c>
      <c r="AR2" s="95" t="s">
        <v>604</v>
      </c>
      <c r="AS2" s="95" t="s">
        <v>605</v>
      </c>
      <c r="AT2" s="24" t="s">
        <v>30</v>
      </c>
      <c r="AU2" s="24" t="s">
        <v>31</v>
      </c>
      <c r="AV2" s="25" t="s">
        <v>11</v>
      </c>
      <c r="AW2" s="21" t="s">
        <v>12</v>
      </c>
      <c r="AX2" s="25"/>
      <c r="AY2" s="26"/>
      <c r="AZ2" s="27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8"/>
      <c r="HO2" s="28"/>
      <c r="HP2" s="28"/>
      <c r="HQ2" s="28"/>
      <c r="HR2" s="28"/>
      <c r="HS2" s="28"/>
      <c r="HT2" s="28"/>
      <c r="HU2" s="28"/>
      <c r="HV2" s="28"/>
      <c r="HW2" s="28"/>
      <c r="HX2" s="28"/>
      <c r="HY2" s="28"/>
      <c r="HZ2" s="28"/>
      <c r="IA2" s="28"/>
      <c r="IB2" s="28"/>
      <c r="IC2" s="29"/>
    </row>
    <row r="3" spans="1:237" s="47" customFormat="1" ht="17.25" customHeight="1" x14ac:dyDescent="0.2">
      <c r="A3" s="30" t="s">
        <v>54</v>
      </c>
      <c r="B3" s="32"/>
      <c r="C3" s="32"/>
      <c r="D3" s="32"/>
      <c r="E3" s="32"/>
      <c r="F3" s="32"/>
      <c r="G3" s="33"/>
      <c r="H3" s="34"/>
      <c r="I3" s="31"/>
      <c r="J3" s="34"/>
      <c r="K3" s="31"/>
      <c r="L3" s="31"/>
      <c r="M3" s="31"/>
      <c r="N3" s="31"/>
      <c r="O3" s="34"/>
      <c r="P3" s="31"/>
      <c r="Q3" s="34"/>
      <c r="R3" s="31"/>
      <c r="S3" s="31"/>
      <c r="T3" s="31"/>
      <c r="U3" s="31"/>
      <c r="V3" s="31" t="str">
        <f t="shared" ref="V3:V30" si="0">IF($AN3=2025,1,"")</f>
        <v/>
      </c>
      <c r="W3" s="31" t="str">
        <f t="shared" ref="W3:W30" si="1">IF($AN3=2026,1,"")</f>
        <v/>
      </c>
      <c r="X3" s="31" t="str">
        <f t="shared" ref="X3:X30" si="2">IF($AN3=2027,1,"")</f>
        <v/>
      </c>
      <c r="Y3" s="31" t="str">
        <f t="shared" ref="Y3:Y30" si="3">IF($AN3=2028,1,"")</f>
        <v/>
      </c>
      <c r="Z3" s="31" t="str">
        <f t="shared" ref="Z3:Z30" si="4">IF($AN3=2029,1,"")</f>
        <v/>
      </c>
      <c r="AA3" s="31">
        <f t="shared" ref="AA3:AA34" si="5">(2*E3+2*F3)</f>
        <v>0</v>
      </c>
      <c r="AB3" s="31"/>
      <c r="AC3" s="31"/>
      <c r="AD3" s="31"/>
      <c r="AE3" s="31"/>
      <c r="AF3" s="31"/>
      <c r="AG3" s="31"/>
      <c r="AH3" s="114"/>
      <c r="AI3" s="114"/>
      <c r="AJ3" s="114"/>
      <c r="AK3" s="114"/>
      <c r="AL3" s="114"/>
      <c r="AM3" s="35"/>
      <c r="AN3" s="34"/>
      <c r="AO3" s="32"/>
      <c r="AP3" s="32"/>
      <c r="AQ3" s="32"/>
      <c r="AR3" s="32"/>
      <c r="AS3" s="32"/>
      <c r="AT3" s="34"/>
      <c r="AU3" s="66"/>
      <c r="AV3" s="32"/>
      <c r="AW3" s="31"/>
      <c r="AY3" s="45"/>
      <c r="AZ3" s="48"/>
    </row>
    <row r="4" spans="1:237" s="47" customFormat="1" x14ac:dyDescent="0.2">
      <c r="A4" s="37" t="s">
        <v>203</v>
      </c>
      <c r="B4" s="64">
        <v>0</v>
      </c>
      <c r="C4" s="94" t="s">
        <v>207</v>
      </c>
      <c r="D4" s="108" t="s">
        <v>598</v>
      </c>
      <c r="E4" s="40"/>
      <c r="F4" s="40"/>
      <c r="G4" s="41"/>
      <c r="H4" s="42"/>
      <c r="I4" s="43"/>
      <c r="J4" s="42"/>
      <c r="K4" s="41"/>
      <c r="L4" s="65"/>
      <c r="M4" s="65"/>
      <c r="N4" s="65"/>
      <c r="O4" s="42"/>
      <c r="P4" s="41"/>
      <c r="Q4" s="42"/>
      <c r="R4" s="41"/>
      <c r="S4" s="42"/>
      <c r="T4" s="41"/>
      <c r="U4" s="43"/>
      <c r="V4" s="43" t="str">
        <f t="shared" si="0"/>
        <v/>
      </c>
      <c r="W4" s="43" t="str">
        <f t="shared" si="1"/>
        <v/>
      </c>
      <c r="X4" s="43" t="str">
        <f t="shared" si="2"/>
        <v/>
      </c>
      <c r="Y4" s="43" t="str">
        <f t="shared" si="3"/>
        <v/>
      </c>
      <c r="Z4" s="43" t="str">
        <f t="shared" si="4"/>
        <v/>
      </c>
      <c r="AA4" s="43">
        <f t="shared" si="5"/>
        <v>0</v>
      </c>
      <c r="AB4" s="43" t="str">
        <f t="shared" ref="AB4:AB29" si="6">IF($AN4=2025,1,"")</f>
        <v/>
      </c>
      <c r="AC4" s="43" t="str">
        <f t="shared" ref="AC4:AC29" si="7">IF($AN4=2026,1,"")</f>
        <v/>
      </c>
      <c r="AD4" s="43" t="str">
        <f t="shared" ref="AD4:AD29" si="8">IF($AN4=2027,1,"")</f>
        <v/>
      </c>
      <c r="AE4" s="43" t="str">
        <f t="shared" ref="AE4:AE29" si="9">IF($AN4=2028,1,"")</f>
        <v/>
      </c>
      <c r="AF4" s="43" t="str">
        <f t="shared" ref="AF4:AF29" si="10">IF($AN4=2029,1,"")</f>
        <v/>
      </c>
      <c r="AG4" s="41">
        <f>+Tableau274546177[[#This Row],[Surf Men ext]]</f>
        <v>0</v>
      </c>
      <c r="AH4" s="43" t="str">
        <f t="shared" ref="AH4:AH29" si="11">IF($AN4=2025,$AG4,"")</f>
        <v/>
      </c>
      <c r="AI4" s="43" t="str">
        <f t="shared" ref="AI4:AI29" si="12">IF($AN4=2026,$AG4,"")</f>
        <v/>
      </c>
      <c r="AJ4" s="43" t="str">
        <f t="shared" ref="AJ4:AJ29" si="13">IF($AN4=2027,$AG4,"")</f>
        <v/>
      </c>
      <c r="AK4" s="43" t="str">
        <f t="shared" ref="AK4:AK29" si="14">IF($AN4=2028,$AG4,"")</f>
        <v/>
      </c>
      <c r="AL4" s="43" t="str">
        <f t="shared" ref="AL4:AL29" si="15">IF($AN4=2029,$AG4,"")</f>
        <v/>
      </c>
      <c r="AM4" s="44"/>
      <c r="AN4" s="99"/>
      <c r="AO4" s="40"/>
      <c r="AP4" s="40"/>
      <c r="AQ4" s="40"/>
      <c r="AR4" s="40"/>
      <c r="AS4" s="40"/>
      <c r="AT4" s="44"/>
      <c r="AU4" s="42"/>
      <c r="AV4" s="40"/>
      <c r="AW4" s="43"/>
      <c r="AY4" s="49" t="s">
        <v>37</v>
      </c>
      <c r="AZ4" s="48"/>
    </row>
    <row r="5" spans="1:237" s="47" customFormat="1" x14ac:dyDescent="0.2">
      <c r="A5" s="37" t="s">
        <v>203</v>
      </c>
      <c r="B5" s="64">
        <v>0</v>
      </c>
      <c r="C5" s="94" t="s">
        <v>208</v>
      </c>
      <c r="D5" s="108" t="s">
        <v>598</v>
      </c>
      <c r="E5" s="40"/>
      <c r="F5" s="40"/>
      <c r="G5" s="41"/>
      <c r="H5" s="42"/>
      <c r="I5" s="43"/>
      <c r="J5" s="42"/>
      <c r="K5" s="41"/>
      <c r="L5" s="65"/>
      <c r="M5" s="65"/>
      <c r="N5" s="65"/>
      <c r="O5" s="42"/>
      <c r="P5" s="41"/>
      <c r="Q5" s="42"/>
      <c r="R5" s="41"/>
      <c r="S5" s="42"/>
      <c r="T5" s="41"/>
      <c r="U5" s="43"/>
      <c r="V5" s="43" t="str">
        <f t="shared" si="0"/>
        <v/>
      </c>
      <c r="W5" s="43" t="str">
        <f t="shared" si="1"/>
        <v/>
      </c>
      <c r="X5" s="43" t="str">
        <f t="shared" si="2"/>
        <v/>
      </c>
      <c r="Y5" s="43" t="str">
        <f t="shared" si="3"/>
        <v/>
      </c>
      <c r="Z5" s="43" t="str">
        <f t="shared" si="4"/>
        <v/>
      </c>
      <c r="AA5" s="43">
        <f t="shared" si="5"/>
        <v>0</v>
      </c>
      <c r="AB5" s="43" t="str">
        <f t="shared" si="6"/>
        <v/>
      </c>
      <c r="AC5" s="43" t="str">
        <f t="shared" si="7"/>
        <v/>
      </c>
      <c r="AD5" s="43" t="str">
        <f t="shared" si="8"/>
        <v/>
      </c>
      <c r="AE5" s="43" t="str">
        <f t="shared" si="9"/>
        <v/>
      </c>
      <c r="AF5" s="43" t="str">
        <f t="shared" si="10"/>
        <v/>
      </c>
      <c r="AG5" s="41">
        <f>+Tableau274546177[[#This Row],[Surf Men ext]]</f>
        <v>0</v>
      </c>
      <c r="AH5" s="43" t="str">
        <f t="shared" si="11"/>
        <v/>
      </c>
      <c r="AI5" s="43" t="str">
        <f t="shared" si="12"/>
        <v/>
      </c>
      <c r="AJ5" s="43" t="str">
        <f t="shared" si="13"/>
        <v/>
      </c>
      <c r="AK5" s="43" t="str">
        <f t="shared" si="14"/>
        <v/>
      </c>
      <c r="AL5" s="43" t="str">
        <f t="shared" si="15"/>
        <v/>
      </c>
      <c r="AM5" s="44"/>
      <c r="AN5" s="99"/>
      <c r="AO5" s="40"/>
      <c r="AP5" s="40"/>
      <c r="AQ5" s="40"/>
      <c r="AR5" s="40"/>
      <c r="AS5" s="40"/>
      <c r="AT5" s="44"/>
      <c r="AU5" s="42"/>
      <c r="AV5" s="40"/>
      <c r="AW5" s="43"/>
      <c r="AY5" s="49" t="s">
        <v>37</v>
      </c>
      <c r="AZ5" s="48"/>
    </row>
    <row r="6" spans="1:237" s="47" customFormat="1" x14ac:dyDescent="0.2">
      <c r="A6" s="37" t="s">
        <v>203</v>
      </c>
      <c r="B6" s="64">
        <v>0</v>
      </c>
      <c r="C6" s="94" t="s">
        <v>209</v>
      </c>
      <c r="D6" s="82" t="s">
        <v>72</v>
      </c>
      <c r="E6" s="40">
        <v>1.85</v>
      </c>
      <c r="F6" s="40">
        <v>2.75</v>
      </c>
      <c r="G6" s="41">
        <f t="shared" ref="G6" si="16">E6*F6</f>
        <v>5.09</v>
      </c>
      <c r="H6" s="42"/>
      <c r="I6" s="43" t="str">
        <f t="shared" ref="I6" si="17">IF(H6="OUI",$G6,"")</f>
        <v/>
      </c>
      <c r="J6" s="42" t="s">
        <v>35</v>
      </c>
      <c r="K6" s="41">
        <f t="shared" ref="K6" si="18">IF(J6="OUI",$G6,"")</f>
        <v>5.09</v>
      </c>
      <c r="L6" s="65" t="str">
        <f>+IF(AU6="X",$K6,"")</f>
        <v/>
      </c>
      <c r="M6" s="65" t="str">
        <f>+IF(AV6="X",$K6,"")</f>
        <v/>
      </c>
      <c r="N6" s="65">
        <f>+IF(AW6="X",$K6,"")</f>
        <v>5.09</v>
      </c>
      <c r="O6" s="42"/>
      <c r="P6" s="41" t="str">
        <f t="shared" ref="P6" si="19">IF(O6="OUI",$G6,"")</f>
        <v/>
      </c>
      <c r="Q6" s="42"/>
      <c r="R6" s="41" t="str">
        <f t="shared" ref="R6" si="20">IF(Q6="OUI",$G6,"")</f>
        <v/>
      </c>
      <c r="S6" s="42"/>
      <c r="T6" s="41" t="str">
        <f t="shared" ref="T6" si="21">IF(S6="OUI",$G6,"")</f>
        <v/>
      </c>
      <c r="U6" s="43"/>
      <c r="V6" s="43" t="str">
        <f t="shared" si="0"/>
        <v/>
      </c>
      <c r="W6" s="43" t="str">
        <f t="shared" si="1"/>
        <v/>
      </c>
      <c r="X6" s="43" t="str">
        <f t="shared" si="2"/>
        <v/>
      </c>
      <c r="Y6" s="43" t="str">
        <f t="shared" si="3"/>
        <v/>
      </c>
      <c r="Z6" s="43">
        <f t="shared" si="4"/>
        <v>1</v>
      </c>
      <c r="AA6" s="43">
        <f t="shared" si="5"/>
        <v>9.1999999999999993</v>
      </c>
      <c r="AB6" s="117"/>
      <c r="AC6" s="117"/>
      <c r="AD6" s="117"/>
      <c r="AE6" s="117"/>
      <c r="AF6" s="117"/>
      <c r="AG6" s="41">
        <f>+Tableau274546177[[#This Row],[Surf Men ext]]</f>
        <v>5.09</v>
      </c>
      <c r="AH6" s="43" t="str">
        <f t="shared" si="11"/>
        <v/>
      </c>
      <c r="AI6" s="43" t="str">
        <f t="shared" si="12"/>
        <v/>
      </c>
      <c r="AJ6" s="43" t="str">
        <f t="shared" si="13"/>
        <v/>
      </c>
      <c r="AK6" s="43" t="str">
        <f t="shared" si="14"/>
        <v/>
      </c>
      <c r="AL6" s="43">
        <f t="shared" si="15"/>
        <v>5.09</v>
      </c>
      <c r="AM6" s="44">
        <f>(2*E6+2*F6)*2</f>
        <v>18.399999999999999</v>
      </c>
      <c r="AN6" s="99">
        <v>2029</v>
      </c>
      <c r="AO6" s="40" t="str">
        <f t="shared" ref="AO6:AO29" si="22">IF($AN6=2025,$AM6,"")</f>
        <v/>
      </c>
      <c r="AP6" s="40" t="str">
        <f t="shared" ref="AP6:AP29" si="23">IF($AN6=2026,$AM6,"")</f>
        <v/>
      </c>
      <c r="AQ6" s="40" t="str">
        <f t="shared" ref="AQ6:AQ29" si="24">IF($AN6=2027,$AM6,"")</f>
        <v/>
      </c>
      <c r="AR6" s="40" t="str">
        <f t="shared" ref="AR6:AR29" si="25">IF($AN6=2028,$AM6,"")</f>
        <v/>
      </c>
      <c r="AS6" s="40">
        <f t="shared" ref="AS6:AS29" si="26">IF($AN6=2029,$AM6,"")</f>
        <v>18.399999999999999</v>
      </c>
      <c r="AT6" s="42">
        <f>+G6*2</f>
        <v>10.18</v>
      </c>
      <c r="AU6" s="40"/>
      <c r="AV6" s="40"/>
      <c r="AW6" s="43" t="s">
        <v>36</v>
      </c>
      <c r="AY6" s="49" t="s">
        <v>57</v>
      </c>
      <c r="AZ6" s="48"/>
      <c r="BA6" s="49" t="s">
        <v>61</v>
      </c>
    </row>
    <row r="7" spans="1:237" s="47" customFormat="1" ht="17.25" customHeight="1" x14ac:dyDescent="0.2">
      <c r="A7" s="30" t="s">
        <v>76</v>
      </c>
      <c r="B7" s="31"/>
      <c r="C7" s="32"/>
      <c r="D7" s="32"/>
      <c r="E7" s="32"/>
      <c r="F7" s="32"/>
      <c r="G7" s="33"/>
      <c r="H7" s="34"/>
      <c r="I7" s="31"/>
      <c r="J7" s="34"/>
      <c r="K7" s="31"/>
      <c r="L7" s="31"/>
      <c r="M7" s="31"/>
      <c r="N7" s="31"/>
      <c r="O7" s="34"/>
      <c r="P7" s="31"/>
      <c r="Q7" s="34"/>
      <c r="R7" s="31"/>
      <c r="S7" s="31"/>
      <c r="T7" s="31"/>
      <c r="U7" s="31"/>
      <c r="V7" s="31" t="str">
        <f t="shared" si="0"/>
        <v/>
      </c>
      <c r="W7" s="31" t="str">
        <f t="shared" si="1"/>
        <v/>
      </c>
      <c r="X7" s="31" t="str">
        <f t="shared" si="2"/>
        <v/>
      </c>
      <c r="Y7" s="31" t="str">
        <f t="shared" si="3"/>
        <v/>
      </c>
      <c r="Z7" s="31" t="str">
        <f t="shared" si="4"/>
        <v/>
      </c>
      <c r="AA7" s="31">
        <f t="shared" si="5"/>
        <v>0</v>
      </c>
      <c r="AB7" s="31"/>
      <c r="AC7" s="31"/>
      <c r="AD7" s="31"/>
      <c r="AE7" s="31"/>
      <c r="AF7" s="31"/>
      <c r="AG7" s="31"/>
      <c r="AH7" s="114"/>
      <c r="AI7" s="114"/>
      <c r="AJ7" s="114"/>
      <c r="AK7" s="114"/>
      <c r="AL7" s="114"/>
      <c r="AM7" s="35"/>
      <c r="AN7" s="100"/>
      <c r="AO7" s="34"/>
      <c r="AP7" s="34"/>
      <c r="AQ7" s="34"/>
      <c r="AR7" s="34"/>
      <c r="AS7" s="34"/>
      <c r="AT7" s="34"/>
      <c r="AU7" s="36"/>
      <c r="AV7" s="32"/>
      <c r="AW7" s="31"/>
      <c r="AY7" s="49"/>
      <c r="AZ7" s="48"/>
    </row>
    <row r="8" spans="1:237" s="47" customFormat="1" x14ac:dyDescent="0.2">
      <c r="A8" s="37" t="s">
        <v>203</v>
      </c>
      <c r="B8" s="51">
        <v>1</v>
      </c>
      <c r="C8" s="91" t="s">
        <v>210</v>
      </c>
      <c r="D8" s="107" t="s">
        <v>211</v>
      </c>
      <c r="E8" s="56">
        <v>2.13</v>
      </c>
      <c r="F8" s="56">
        <v>1.47</v>
      </c>
      <c r="G8" s="52">
        <f t="shared" ref="G8:G18" si="27">E8*F8</f>
        <v>3.13</v>
      </c>
      <c r="H8" s="42"/>
      <c r="I8" s="43" t="str">
        <f t="shared" ref="I8:I18" si="28">IF(H8="OUI",$G8,"")</f>
        <v/>
      </c>
      <c r="J8" s="42" t="s">
        <v>35</v>
      </c>
      <c r="K8" s="41">
        <f t="shared" ref="K8:K18" si="29">IF(J8="OUI",$G8,"")</f>
        <v>3.13</v>
      </c>
      <c r="L8" s="65">
        <f t="shared" ref="L8:L18" si="30">+IF(AU8="X",$K8,"")</f>
        <v>3.13</v>
      </c>
      <c r="M8" s="65" t="str">
        <f t="shared" ref="M8:M18" si="31">+IF(AV8="X",$K8,"")</f>
        <v/>
      </c>
      <c r="N8" s="65" t="str">
        <f t="shared" ref="N8:N18" si="32">+IF(AW8="X",$K8,"")</f>
        <v/>
      </c>
      <c r="O8" s="42"/>
      <c r="P8" s="41" t="str">
        <f t="shared" ref="P8:P18" si="33">IF(O8="OUI",$G8,"")</f>
        <v/>
      </c>
      <c r="Q8" s="42"/>
      <c r="R8" s="41" t="str">
        <f t="shared" ref="R8:R18" si="34">IF(Q8="OUI",$G8,"")</f>
        <v/>
      </c>
      <c r="S8" s="42"/>
      <c r="T8" s="41" t="str">
        <f t="shared" ref="T8:T18" si="35">IF(S8="OUI",$G8,"")</f>
        <v/>
      </c>
      <c r="U8" s="43"/>
      <c r="V8" s="43" t="str">
        <f t="shared" si="0"/>
        <v/>
      </c>
      <c r="W8" s="43">
        <f t="shared" si="1"/>
        <v>1</v>
      </c>
      <c r="X8" s="43" t="str">
        <f t="shared" si="2"/>
        <v/>
      </c>
      <c r="Y8" s="43" t="str">
        <f t="shared" si="3"/>
        <v/>
      </c>
      <c r="Z8" s="43" t="str">
        <f t="shared" si="4"/>
        <v/>
      </c>
      <c r="AA8" s="43">
        <f t="shared" si="5"/>
        <v>7.2</v>
      </c>
      <c r="AB8" s="117"/>
      <c r="AC8" s="117"/>
      <c r="AD8" s="117"/>
      <c r="AE8" s="117"/>
      <c r="AF8" s="117"/>
      <c r="AG8" s="41">
        <f>+Tableau274546177[[#This Row],[Surf Men ext]]</f>
        <v>3.13</v>
      </c>
      <c r="AH8" s="43" t="str">
        <f t="shared" si="11"/>
        <v/>
      </c>
      <c r="AI8" s="43">
        <f t="shared" si="12"/>
        <v>3.13</v>
      </c>
      <c r="AJ8" s="43" t="str">
        <f t="shared" si="13"/>
        <v/>
      </c>
      <c r="AK8" s="43" t="str">
        <f t="shared" si="14"/>
        <v/>
      </c>
      <c r="AL8" s="43" t="str">
        <f t="shared" si="15"/>
        <v/>
      </c>
      <c r="AM8" s="53">
        <f t="shared" ref="AM8:AM18" si="36">(2*E8+2*F8)*2</f>
        <v>14.4</v>
      </c>
      <c r="AN8" s="101">
        <v>2026</v>
      </c>
      <c r="AO8" s="54" t="str">
        <f t="shared" si="22"/>
        <v/>
      </c>
      <c r="AP8" s="54">
        <f t="shared" si="23"/>
        <v>14.4</v>
      </c>
      <c r="AQ8" s="54" t="str">
        <f t="shared" si="24"/>
        <v/>
      </c>
      <c r="AR8" s="54" t="str">
        <f t="shared" si="25"/>
        <v/>
      </c>
      <c r="AS8" s="54" t="str">
        <f t="shared" si="26"/>
        <v/>
      </c>
      <c r="AT8" s="54">
        <f t="shared" ref="AT8:AT18" si="37">+G8*2</f>
        <v>6.26</v>
      </c>
      <c r="AU8" s="55" t="s">
        <v>36</v>
      </c>
      <c r="AV8" s="56"/>
      <c r="AW8" s="55"/>
      <c r="AY8" s="49" t="s">
        <v>212</v>
      </c>
      <c r="AZ8" s="48"/>
      <c r="BA8" s="49"/>
    </row>
    <row r="9" spans="1:237" s="47" customFormat="1" x14ac:dyDescent="0.2">
      <c r="A9" s="37" t="s">
        <v>203</v>
      </c>
      <c r="B9" s="51">
        <v>1</v>
      </c>
      <c r="C9" s="91" t="s">
        <v>213</v>
      </c>
      <c r="D9" s="107" t="s">
        <v>211</v>
      </c>
      <c r="E9" s="56">
        <v>2.13</v>
      </c>
      <c r="F9" s="56">
        <v>1.47</v>
      </c>
      <c r="G9" s="52">
        <f t="shared" si="27"/>
        <v>3.13</v>
      </c>
      <c r="H9" s="42"/>
      <c r="I9" s="43" t="str">
        <f t="shared" si="28"/>
        <v/>
      </c>
      <c r="J9" s="42" t="s">
        <v>35</v>
      </c>
      <c r="K9" s="41">
        <f t="shared" si="29"/>
        <v>3.13</v>
      </c>
      <c r="L9" s="65">
        <f t="shared" si="30"/>
        <v>3.13</v>
      </c>
      <c r="M9" s="65" t="str">
        <f t="shared" si="31"/>
        <v/>
      </c>
      <c r="N9" s="65" t="str">
        <f t="shared" si="32"/>
        <v/>
      </c>
      <c r="O9" s="42"/>
      <c r="P9" s="41" t="str">
        <f t="shared" si="33"/>
        <v/>
      </c>
      <c r="Q9" s="42"/>
      <c r="R9" s="41" t="str">
        <f t="shared" si="34"/>
        <v/>
      </c>
      <c r="S9" s="42"/>
      <c r="T9" s="41" t="str">
        <f t="shared" si="35"/>
        <v/>
      </c>
      <c r="U9" s="43"/>
      <c r="V9" s="43" t="str">
        <f t="shared" si="0"/>
        <v/>
      </c>
      <c r="W9" s="43">
        <f t="shared" si="1"/>
        <v>1</v>
      </c>
      <c r="X9" s="43" t="str">
        <f t="shared" si="2"/>
        <v/>
      </c>
      <c r="Y9" s="43" t="str">
        <f t="shared" si="3"/>
        <v/>
      </c>
      <c r="Z9" s="43" t="str">
        <f t="shared" si="4"/>
        <v/>
      </c>
      <c r="AA9" s="43">
        <f t="shared" si="5"/>
        <v>7.2</v>
      </c>
      <c r="AB9" s="117"/>
      <c r="AC9" s="117"/>
      <c r="AD9" s="117"/>
      <c r="AE9" s="117"/>
      <c r="AF9" s="117"/>
      <c r="AG9" s="41">
        <f>+Tableau274546177[[#This Row],[Surf Men ext]]</f>
        <v>3.13</v>
      </c>
      <c r="AH9" s="43" t="str">
        <f t="shared" si="11"/>
        <v/>
      </c>
      <c r="AI9" s="43">
        <f t="shared" si="12"/>
        <v>3.13</v>
      </c>
      <c r="AJ9" s="43" t="str">
        <f t="shared" si="13"/>
        <v/>
      </c>
      <c r="AK9" s="43" t="str">
        <f t="shared" si="14"/>
        <v/>
      </c>
      <c r="AL9" s="43" t="str">
        <f t="shared" si="15"/>
        <v/>
      </c>
      <c r="AM9" s="53">
        <f t="shared" si="36"/>
        <v>14.4</v>
      </c>
      <c r="AN9" s="101">
        <v>2026</v>
      </c>
      <c r="AO9" s="54" t="str">
        <f t="shared" si="22"/>
        <v/>
      </c>
      <c r="AP9" s="54">
        <f t="shared" si="23"/>
        <v>14.4</v>
      </c>
      <c r="AQ9" s="54" t="str">
        <f t="shared" si="24"/>
        <v/>
      </c>
      <c r="AR9" s="54" t="str">
        <f t="shared" si="25"/>
        <v/>
      </c>
      <c r="AS9" s="54" t="str">
        <f t="shared" si="26"/>
        <v/>
      </c>
      <c r="AT9" s="54">
        <f t="shared" si="37"/>
        <v>6.26</v>
      </c>
      <c r="AU9" s="55" t="s">
        <v>36</v>
      </c>
      <c r="AV9" s="56"/>
      <c r="AW9" s="55"/>
      <c r="AY9" s="49" t="s">
        <v>212</v>
      </c>
      <c r="AZ9" s="48"/>
      <c r="BA9" s="49"/>
    </row>
    <row r="10" spans="1:237" s="47" customFormat="1" x14ac:dyDescent="0.2">
      <c r="A10" s="37" t="s">
        <v>203</v>
      </c>
      <c r="B10" s="51">
        <v>1</v>
      </c>
      <c r="C10" s="91" t="s">
        <v>214</v>
      </c>
      <c r="D10" s="107" t="s">
        <v>211</v>
      </c>
      <c r="E10" s="56">
        <v>2.21</v>
      </c>
      <c r="F10" s="56">
        <v>1.63</v>
      </c>
      <c r="G10" s="52">
        <f t="shared" si="27"/>
        <v>3.6</v>
      </c>
      <c r="H10" s="42"/>
      <c r="I10" s="43" t="str">
        <f t="shared" si="28"/>
        <v/>
      </c>
      <c r="J10" s="42" t="s">
        <v>35</v>
      </c>
      <c r="K10" s="41">
        <f t="shared" si="29"/>
        <v>3.6</v>
      </c>
      <c r="L10" s="65">
        <f t="shared" si="30"/>
        <v>3.6</v>
      </c>
      <c r="M10" s="65" t="str">
        <f t="shared" si="31"/>
        <v/>
      </c>
      <c r="N10" s="65" t="str">
        <f t="shared" si="32"/>
        <v/>
      </c>
      <c r="O10" s="42"/>
      <c r="P10" s="41" t="str">
        <f t="shared" si="33"/>
        <v/>
      </c>
      <c r="Q10" s="42"/>
      <c r="R10" s="41" t="str">
        <f t="shared" si="34"/>
        <v/>
      </c>
      <c r="S10" s="42"/>
      <c r="T10" s="41" t="str">
        <f t="shared" si="35"/>
        <v/>
      </c>
      <c r="U10" s="43"/>
      <c r="V10" s="43" t="str">
        <f t="shared" si="0"/>
        <v/>
      </c>
      <c r="W10" s="43">
        <f t="shared" si="1"/>
        <v>1</v>
      </c>
      <c r="X10" s="43" t="str">
        <f t="shared" si="2"/>
        <v/>
      </c>
      <c r="Y10" s="43" t="str">
        <f t="shared" si="3"/>
        <v/>
      </c>
      <c r="Z10" s="43" t="str">
        <f t="shared" si="4"/>
        <v/>
      </c>
      <c r="AA10" s="43">
        <f t="shared" si="5"/>
        <v>7.68</v>
      </c>
      <c r="AB10" s="117"/>
      <c r="AC10" s="117"/>
      <c r="AD10" s="117"/>
      <c r="AE10" s="117"/>
      <c r="AF10" s="117"/>
      <c r="AG10" s="41">
        <f>+Tableau274546177[[#This Row],[Surf Men ext]]</f>
        <v>3.6</v>
      </c>
      <c r="AH10" s="43" t="str">
        <f t="shared" si="11"/>
        <v/>
      </c>
      <c r="AI10" s="43">
        <f t="shared" si="12"/>
        <v>3.6</v>
      </c>
      <c r="AJ10" s="43" t="str">
        <f t="shared" si="13"/>
        <v/>
      </c>
      <c r="AK10" s="43" t="str">
        <f t="shared" si="14"/>
        <v/>
      </c>
      <c r="AL10" s="43" t="str">
        <f t="shared" si="15"/>
        <v/>
      </c>
      <c r="AM10" s="53">
        <f t="shared" si="36"/>
        <v>15.36</v>
      </c>
      <c r="AN10" s="101">
        <v>2026</v>
      </c>
      <c r="AO10" s="54" t="str">
        <f t="shared" si="22"/>
        <v/>
      </c>
      <c r="AP10" s="54">
        <f t="shared" si="23"/>
        <v>15.36</v>
      </c>
      <c r="AQ10" s="54" t="str">
        <f t="shared" si="24"/>
        <v/>
      </c>
      <c r="AR10" s="54" t="str">
        <f t="shared" si="25"/>
        <v/>
      </c>
      <c r="AS10" s="54" t="str">
        <f t="shared" si="26"/>
        <v/>
      </c>
      <c r="AT10" s="54">
        <f t="shared" si="37"/>
        <v>7.2</v>
      </c>
      <c r="AU10" s="55" t="s">
        <v>36</v>
      </c>
      <c r="AV10" s="56"/>
      <c r="AW10" s="55"/>
      <c r="AY10" s="49" t="s">
        <v>212</v>
      </c>
      <c r="AZ10" s="48"/>
      <c r="BA10" s="49"/>
    </row>
    <row r="11" spans="1:237" s="47" customFormat="1" x14ac:dyDescent="0.2">
      <c r="A11" s="37" t="s">
        <v>203</v>
      </c>
      <c r="B11" s="51">
        <v>1</v>
      </c>
      <c r="C11" s="91" t="s">
        <v>215</v>
      </c>
      <c r="D11" s="107" t="s">
        <v>211</v>
      </c>
      <c r="E11" s="56">
        <v>2.21</v>
      </c>
      <c r="F11" s="56">
        <v>1.63</v>
      </c>
      <c r="G11" s="52">
        <f t="shared" si="27"/>
        <v>3.6</v>
      </c>
      <c r="H11" s="42"/>
      <c r="I11" s="43" t="str">
        <f t="shared" si="28"/>
        <v/>
      </c>
      <c r="J11" s="42" t="s">
        <v>35</v>
      </c>
      <c r="K11" s="41">
        <f t="shared" si="29"/>
        <v>3.6</v>
      </c>
      <c r="L11" s="65">
        <f t="shared" si="30"/>
        <v>3.6</v>
      </c>
      <c r="M11" s="65" t="str">
        <f t="shared" si="31"/>
        <v/>
      </c>
      <c r="N11" s="65" t="str">
        <f t="shared" si="32"/>
        <v/>
      </c>
      <c r="O11" s="42"/>
      <c r="P11" s="41" t="str">
        <f t="shared" si="33"/>
        <v/>
      </c>
      <c r="Q11" s="42"/>
      <c r="R11" s="41" t="str">
        <f t="shared" si="34"/>
        <v/>
      </c>
      <c r="S11" s="42"/>
      <c r="T11" s="41" t="str">
        <f t="shared" si="35"/>
        <v/>
      </c>
      <c r="U11" s="43"/>
      <c r="V11" s="43" t="str">
        <f t="shared" si="0"/>
        <v/>
      </c>
      <c r="W11" s="43">
        <f t="shared" si="1"/>
        <v>1</v>
      </c>
      <c r="X11" s="43" t="str">
        <f t="shared" si="2"/>
        <v/>
      </c>
      <c r="Y11" s="43" t="str">
        <f t="shared" si="3"/>
        <v/>
      </c>
      <c r="Z11" s="43" t="str">
        <f t="shared" si="4"/>
        <v/>
      </c>
      <c r="AA11" s="43">
        <f t="shared" si="5"/>
        <v>7.68</v>
      </c>
      <c r="AB11" s="117"/>
      <c r="AC11" s="117"/>
      <c r="AD11" s="117"/>
      <c r="AE11" s="117"/>
      <c r="AF11" s="117"/>
      <c r="AG11" s="41">
        <f>+Tableau274546177[[#This Row],[Surf Men ext]]</f>
        <v>3.6</v>
      </c>
      <c r="AH11" s="43" t="str">
        <f t="shared" si="11"/>
        <v/>
      </c>
      <c r="AI11" s="43">
        <f t="shared" si="12"/>
        <v>3.6</v>
      </c>
      <c r="AJ11" s="43" t="str">
        <f t="shared" si="13"/>
        <v/>
      </c>
      <c r="AK11" s="43" t="str">
        <f t="shared" si="14"/>
        <v/>
      </c>
      <c r="AL11" s="43" t="str">
        <f t="shared" si="15"/>
        <v/>
      </c>
      <c r="AM11" s="53">
        <f t="shared" si="36"/>
        <v>15.36</v>
      </c>
      <c r="AN11" s="101">
        <v>2026</v>
      </c>
      <c r="AO11" s="54" t="str">
        <f t="shared" si="22"/>
        <v/>
      </c>
      <c r="AP11" s="54">
        <f t="shared" si="23"/>
        <v>15.36</v>
      </c>
      <c r="AQ11" s="54" t="str">
        <f t="shared" si="24"/>
        <v/>
      </c>
      <c r="AR11" s="54" t="str">
        <f t="shared" si="25"/>
        <v/>
      </c>
      <c r="AS11" s="54" t="str">
        <f t="shared" si="26"/>
        <v/>
      </c>
      <c r="AT11" s="54">
        <f t="shared" si="37"/>
        <v>7.2</v>
      </c>
      <c r="AU11" s="55" t="s">
        <v>36</v>
      </c>
      <c r="AV11" s="56"/>
      <c r="AW11" s="55"/>
      <c r="AY11" s="49" t="s">
        <v>212</v>
      </c>
      <c r="AZ11" s="48"/>
      <c r="BA11" s="49"/>
    </row>
    <row r="12" spans="1:237" s="47" customFormat="1" x14ac:dyDescent="0.2">
      <c r="A12" s="37" t="s">
        <v>203</v>
      </c>
      <c r="B12" s="51">
        <v>1</v>
      </c>
      <c r="C12" s="91" t="s">
        <v>216</v>
      </c>
      <c r="D12" s="107" t="s">
        <v>217</v>
      </c>
      <c r="E12" s="56">
        <v>2.1</v>
      </c>
      <c r="F12" s="56">
        <v>1.65</v>
      </c>
      <c r="G12" s="52">
        <f t="shared" si="27"/>
        <v>3.47</v>
      </c>
      <c r="H12" s="42"/>
      <c r="I12" s="43" t="str">
        <f t="shared" si="28"/>
        <v/>
      </c>
      <c r="J12" s="42" t="s">
        <v>35</v>
      </c>
      <c r="K12" s="41">
        <f t="shared" si="29"/>
        <v>3.47</v>
      </c>
      <c r="L12" s="65">
        <f t="shared" si="30"/>
        <v>3.47</v>
      </c>
      <c r="M12" s="65" t="str">
        <f t="shared" si="31"/>
        <v/>
      </c>
      <c r="N12" s="65" t="str">
        <f t="shared" si="32"/>
        <v/>
      </c>
      <c r="O12" s="42"/>
      <c r="P12" s="41" t="str">
        <f t="shared" si="33"/>
        <v/>
      </c>
      <c r="Q12" s="42"/>
      <c r="R12" s="41" t="str">
        <f t="shared" si="34"/>
        <v/>
      </c>
      <c r="S12" s="42"/>
      <c r="T12" s="41" t="str">
        <f t="shared" si="35"/>
        <v/>
      </c>
      <c r="U12" s="43"/>
      <c r="V12" s="43" t="str">
        <f t="shared" si="0"/>
        <v/>
      </c>
      <c r="W12" s="43">
        <f t="shared" si="1"/>
        <v>1</v>
      </c>
      <c r="X12" s="43" t="str">
        <f t="shared" si="2"/>
        <v/>
      </c>
      <c r="Y12" s="43" t="str">
        <f t="shared" si="3"/>
        <v/>
      </c>
      <c r="Z12" s="43" t="str">
        <f t="shared" si="4"/>
        <v/>
      </c>
      <c r="AA12" s="43">
        <f t="shared" si="5"/>
        <v>7.5</v>
      </c>
      <c r="AB12" s="117"/>
      <c r="AC12" s="117"/>
      <c r="AD12" s="117"/>
      <c r="AE12" s="117"/>
      <c r="AF12" s="117"/>
      <c r="AG12" s="41">
        <f>+Tableau274546177[[#This Row],[Surf Men ext]]</f>
        <v>3.47</v>
      </c>
      <c r="AH12" s="43" t="str">
        <f t="shared" si="11"/>
        <v/>
      </c>
      <c r="AI12" s="43">
        <f t="shared" si="12"/>
        <v>3.47</v>
      </c>
      <c r="AJ12" s="43" t="str">
        <f t="shared" si="13"/>
        <v/>
      </c>
      <c r="AK12" s="43" t="str">
        <f t="shared" si="14"/>
        <v/>
      </c>
      <c r="AL12" s="43" t="str">
        <f t="shared" si="15"/>
        <v/>
      </c>
      <c r="AM12" s="53">
        <f t="shared" si="36"/>
        <v>15</v>
      </c>
      <c r="AN12" s="101">
        <v>2026</v>
      </c>
      <c r="AO12" s="54" t="str">
        <f t="shared" si="22"/>
        <v/>
      </c>
      <c r="AP12" s="54">
        <f t="shared" si="23"/>
        <v>15</v>
      </c>
      <c r="AQ12" s="54" t="str">
        <f t="shared" si="24"/>
        <v/>
      </c>
      <c r="AR12" s="54" t="str">
        <f t="shared" si="25"/>
        <v/>
      </c>
      <c r="AS12" s="54" t="str">
        <f t="shared" si="26"/>
        <v/>
      </c>
      <c r="AT12" s="54">
        <f t="shared" si="37"/>
        <v>6.94</v>
      </c>
      <c r="AU12" s="55" t="s">
        <v>36</v>
      </c>
      <c r="AV12" s="56"/>
      <c r="AW12" s="55"/>
      <c r="AY12" s="49" t="s">
        <v>79</v>
      </c>
      <c r="AZ12" s="48"/>
      <c r="BA12" s="49"/>
    </row>
    <row r="13" spans="1:237" s="47" customFormat="1" x14ac:dyDescent="0.2">
      <c r="A13" s="37" t="s">
        <v>203</v>
      </c>
      <c r="B13" s="51">
        <v>1</v>
      </c>
      <c r="C13" s="91" t="s">
        <v>218</v>
      </c>
      <c r="D13" s="107" t="s">
        <v>217</v>
      </c>
      <c r="E13" s="56">
        <v>2.1</v>
      </c>
      <c r="F13" s="56">
        <v>1.65</v>
      </c>
      <c r="G13" s="52">
        <f t="shared" si="27"/>
        <v>3.47</v>
      </c>
      <c r="H13" s="42"/>
      <c r="I13" s="43" t="str">
        <f t="shared" si="28"/>
        <v/>
      </c>
      <c r="J13" s="42" t="s">
        <v>35</v>
      </c>
      <c r="K13" s="41">
        <f t="shared" si="29"/>
        <v>3.47</v>
      </c>
      <c r="L13" s="65">
        <f t="shared" si="30"/>
        <v>3.47</v>
      </c>
      <c r="M13" s="65" t="str">
        <f t="shared" si="31"/>
        <v/>
      </c>
      <c r="N13" s="65" t="str">
        <f t="shared" si="32"/>
        <v/>
      </c>
      <c r="O13" s="42"/>
      <c r="P13" s="41" t="str">
        <f t="shared" si="33"/>
        <v/>
      </c>
      <c r="Q13" s="42"/>
      <c r="R13" s="41" t="str">
        <f t="shared" si="34"/>
        <v/>
      </c>
      <c r="S13" s="42"/>
      <c r="T13" s="41" t="str">
        <f t="shared" si="35"/>
        <v/>
      </c>
      <c r="U13" s="43"/>
      <c r="V13" s="43" t="str">
        <f t="shared" si="0"/>
        <v/>
      </c>
      <c r="W13" s="43">
        <f t="shared" si="1"/>
        <v>1</v>
      </c>
      <c r="X13" s="43" t="str">
        <f t="shared" si="2"/>
        <v/>
      </c>
      <c r="Y13" s="43" t="str">
        <f t="shared" si="3"/>
        <v/>
      </c>
      <c r="Z13" s="43" t="str">
        <f t="shared" si="4"/>
        <v/>
      </c>
      <c r="AA13" s="43">
        <f t="shared" si="5"/>
        <v>7.5</v>
      </c>
      <c r="AB13" s="117"/>
      <c r="AC13" s="117"/>
      <c r="AD13" s="117"/>
      <c r="AE13" s="117"/>
      <c r="AF13" s="117"/>
      <c r="AG13" s="41">
        <f>+Tableau274546177[[#This Row],[Surf Men ext]]</f>
        <v>3.47</v>
      </c>
      <c r="AH13" s="43" t="str">
        <f t="shared" si="11"/>
        <v/>
      </c>
      <c r="AI13" s="43">
        <f t="shared" si="12"/>
        <v>3.47</v>
      </c>
      <c r="AJ13" s="43" t="str">
        <f t="shared" si="13"/>
        <v/>
      </c>
      <c r="AK13" s="43" t="str">
        <f t="shared" si="14"/>
        <v/>
      </c>
      <c r="AL13" s="43" t="str">
        <f t="shared" si="15"/>
        <v/>
      </c>
      <c r="AM13" s="53">
        <f t="shared" si="36"/>
        <v>15</v>
      </c>
      <c r="AN13" s="101">
        <v>2026</v>
      </c>
      <c r="AO13" s="54" t="str">
        <f t="shared" si="22"/>
        <v/>
      </c>
      <c r="AP13" s="54">
        <f t="shared" si="23"/>
        <v>15</v>
      </c>
      <c r="AQ13" s="54" t="str">
        <f t="shared" si="24"/>
        <v/>
      </c>
      <c r="AR13" s="54" t="str">
        <f t="shared" si="25"/>
        <v/>
      </c>
      <c r="AS13" s="54" t="str">
        <f t="shared" si="26"/>
        <v/>
      </c>
      <c r="AT13" s="54">
        <f t="shared" si="37"/>
        <v>6.94</v>
      </c>
      <c r="AU13" s="55" t="s">
        <v>36</v>
      </c>
      <c r="AV13" s="56"/>
      <c r="AW13" s="55"/>
      <c r="AY13" s="49" t="s">
        <v>79</v>
      </c>
      <c r="AZ13" s="48"/>
      <c r="BA13" s="49"/>
    </row>
    <row r="14" spans="1:237" s="47" customFormat="1" x14ac:dyDescent="0.2">
      <c r="A14" s="37" t="s">
        <v>203</v>
      </c>
      <c r="B14" s="51">
        <v>1</v>
      </c>
      <c r="C14" s="91" t="s">
        <v>219</v>
      </c>
      <c r="D14" s="107" t="s">
        <v>217</v>
      </c>
      <c r="E14" s="56">
        <v>2.1</v>
      </c>
      <c r="F14" s="56">
        <v>1.65</v>
      </c>
      <c r="G14" s="52" t="s">
        <v>699</v>
      </c>
      <c r="H14" s="42"/>
      <c r="I14" s="43" t="str">
        <f t="shared" si="28"/>
        <v/>
      </c>
      <c r="J14" s="42" t="s">
        <v>35</v>
      </c>
      <c r="K14" s="41" t="str">
        <f t="shared" si="29"/>
        <v>ç</v>
      </c>
      <c r="L14" s="65" t="str">
        <f t="shared" si="30"/>
        <v>ç</v>
      </c>
      <c r="M14" s="65" t="str">
        <f t="shared" si="31"/>
        <v/>
      </c>
      <c r="N14" s="65" t="str">
        <f t="shared" si="32"/>
        <v/>
      </c>
      <c r="O14" s="42"/>
      <c r="P14" s="41" t="str">
        <f t="shared" si="33"/>
        <v/>
      </c>
      <c r="Q14" s="42"/>
      <c r="R14" s="41" t="str">
        <f t="shared" si="34"/>
        <v/>
      </c>
      <c r="S14" s="42"/>
      <c r="T14" s="41" t="str">
        <f t="shared" si="35"/>
        <v/>
      </c>
      <c r="U14" s="43"/>
      <c r="V14" s="43" t="str">
        <f t="shared" si="0"/>
        <v/>
      </c>
      <c r="W14" s="43">
        <f t="shared" si="1"/>
        <v>1</v>
      </c>
      <c r="X14" s="43" t="str">
        <f t="shared" si="2"/>
        <v/>
      </c>
      <c r="Y14" s="43" t="str">
        <f t="shared" si="3"/>
        <v/>
      </c>
      <c r="Z14" s="43" t="str">
        <f t="shared" si="4"/>
        <v/>
      </c>
      <c r="AA14" s="43">
        <f t="shared" si="5"/>
        <v>7.5</v>
      </c>
      <c r="AB14" s="117"/>
      <c r="AC14" s="117"/>
      <c r="AD14" s="117"/>
      <c r="AE14" s="117"/>
      <c r="AF14" s="117"/>
      <c r="AG14" s="41" t="str">
        <f>+Tableau274546177[[#This Row],[Surf Men ext]]</f>
        <v>ç</v>
      </c>
      <c r="AH14" s="43" t="str">
        <f t="shared" si="11"/>
        <v/>
      </c>
      <c r="AI14" s="43" t="str">
        <f t="shared" si="12"/>
        <v>ç</v>
      </c>
      <c r="AJ14" s="43" t="str">
        <f t="shared" si="13"/>
        <v/>
      </c>
      <c r="AK14" s="43" t="str">
        <f t="shared" si="14"/>
        <v/>
      </c>
      <c r="AL14" s="43" t="str">
        <f t="shared" si="15"/>
        <v/>
      </c>
      <c r="AM14" s="53">
        <f t="shared" si="36"/>
        <v>15</v>
      </c>
      <c r="AN14" s="101">
        <v>2026</v>
      </c>
      <c r="AO14" s="54" t="str">
        <f t="shared" si="22"/>
        <v/>
      </c>
      <c r="AP14" s="54">
        <f t="shared" si="23"/>
        <v>15</v>
      </c>
      <c r="AQ14" s="54" t="str">
        <f t="shared" si="24"/>
        <v/>
      </c>
      <c r="AR14" s="54" t="str">
        <f t="shared" si="25"/>
        <v/>
      </c>
      <c r="AS14" s="54" t="str">
        <f t="shared" si="26"/>
        <v/>
      </c>
      <c r="AT14" s="54" t="e">
        <f t="shared" si="37"/>
        <v>#VALUE!</v>
      </c>
      <c r="AU14" s="55" t="s">
        <v>36</v>
      </c>
      <c r="AV14" s="56"/>
      <c r="AW14" s="55"/>
      <c r="AY14" s="49" t="s">
        <v>79</v>
      </c>
      <c r="AZ14" s="48"/>
      <c r="BA14" s="49"/>
    </row>
    <row r="15" spans="1:237" s="47" customFormat="1" x14ac:dyDescent="0.2">
      <c r="A15" s="37" t="s">
        <v>203</v>
      </c>
      <c r="B15" s="51">
        <v>1</v>
      </c>
      <c r="C15" s="91" t="s">
        <v>220</v>
      </c>
      <c r="D15" s="107" t="s">
        <v>217</v>
      </c>
      <c r="E15" s="56">
        <v>2.1</v>
      </c>
      <c r="F15" s="56">
        <v>1.65</v>
      </c>
      <c r="G15" s="52">
        <f t="shared" si="27"/>
        <v>3.47</v>
      </c>
      <c r="H15" s="42"/>
      <c r="I15" s="43" t="str">
        <f t="shared" si="28"/>
        <v/>
      </c>
      <c r="J15" s="42" t="s">
        <v>35</v>
      </c>
      <c r="K15" s="41">
        <f t="shared" si="29"/>
        <v>3.47</v>
      </c>
      <c r="L15" s="65">
        <f t="shared" si="30"/>
        <v>3.47</v>
      </c>
      <c r="M15" s="65" t="str">
        <f t="shared" si="31"/>
        <v/>
      </c>
      <c r="N15" s="65" t="str">
        <f t="shared" si="32"/>
        <v/>
      </c>
      <c r="O15" s="42"/>
      <c r="P15" s="41" t="str">
        <f t="shared" si="33"/>
        <v/>
      </c>
      <c r="Q15" s="42"/>
      <c r="R15" s="41" t="str">
        <f t="shared" si="34"/>
        <v/>
      </c>
      <c r="S15" s="42"/>
      <c r="T15" s="41" t="str">
        <f t="shared" si="35"/>
        <v/>
      </c>
      <c r="U15" s="43"/>
      <c r="V15" s="43" t="str">
        <f t="shared" si="0"/>
        <v/>
      </c>
      <c r="W15" s="43">
        <f t="shared" si="1"/>
        <v>1</v>
      </c>
      <c r="X15" s="43" t="str">
        <f t="shared" si="2"/>
        <v/>
      </c>
      <c r="Y15" s="43" t="str">
        <f t="shared" si="3"/>
        <v/>
      </c>
      <c r="Z15" s="43" t="str">
        <f t="shared" si="4"/>
        <v/>
      </c>
      <c r="AA15" s="43">
        <f t="shared" si="5"/>
        <v>7.5</v>
      </c>
      <c r="AB15" s="117"/>
      <c r="AC15" s="117"/>
      <c r="AD15" s="117"/>
      <c r="AE15" s="117"/>
      <c r="AF15" s="117"/>
      <c r="AG15" s="41">
        <f>+Tableau274546177[[#This Row],[Surf Men ext]]</f>
        <v>3.47</v>
      </c>
      <c r="AH15" s="43" t="str">
        <f t="shared" si="11"/>
        <v/>
      </c>
      <c r="AI15" s="43">
        <f t="shared" si="12"/>
        <v>3.47</v>
      </c>
      <c r="AJ15" s="43" t="str">
        <f t="shared" si="13"/>
        <v/>
      </c>
      <c r="AK15" s="43" t="str">
        <f t="shared" si="14"/>
        <v/>
      </c>
      <c r="AL15" s="43" t="str">
        <f t="shared" si="15"/>
        <v/>
      </c>
      <c r="AM15" s="53">
        <f t="shared" si="36"/>
        <v>15</v>
      </c>
      <c r="AN15" s="101">
        <v>2026</v>
      </c>
      <c r="AO15" s="54" t="str">
        <f t="shared" si="22"/>
        <v/>
      </c>
      <c r="AP15" s="54">
        <f t="shared" si="23"/>
        <v>15</v>
      </c>
      <c r="AQ15" s="54" t="str">
        <f t="shared" si="24"/>
        <v/>
      </c>
      <c r="AR15" s="54" t="str">
        <f t="shared" si="25"/>
        <v/>
      </c>
      <c r="AS15" s="54" t="str">
        <f t="shared" si="26"/>
        <v/>
      </c>
      <c r="AT15" s="54">
        <f t="shared" si="37"/>
        <v>6.94</v>
      </c>
      <c r="AU15" s="55" t="s">
        <v>36</v>
      </c>
      <c r="AV15" s="56"/>
      <c r="AW15" s="55"/>
      <c r="AY15" s="49" t="s">
        <v>79</v>
      </c>
      <c r="AZ15" s="48"/>
      <c r="BA15" s="49"/>
    </row>
    <row r="16" spans="1:237" s="47" customFormat="1" x14ac:dyDescent="0.2">
      <c r="A16" s="37" t="s">
        <v>203</v>
      </c>
      <c r="B16" s="51">
        <v>1</v>
      </c>
      <c r="C16" s="91" t="s">
        <v>221</v>
      </c>
      <c r="D16" s="107" t="s">
        <v>217</v>
      </c>
      <c r="E16" s="56">
        <v>2.1</v>
      </c>
      <c r="F16" s="56">
        <v>1.65</v>
      </c>
      <c r="G16" s="52">
        <f t="shared" si="27"/>
        <v>3.47</v>
      </c>
      <c r="H16" s="42"/>
      <c r="I16" s="43" t="str">
        <f t="shared" si="28"/>
        <v/>
      </c>
      <c r="J16" s="42" t="s">
        <v>35</v>
      </c>
      <c r="K16" s="41">
        <f t="shared" si="29"/>
        <v>3.47</v>
      </c>
      <c r="L16" s="65">
        <f t="shared" si="30"/>
        <v>3.47</v>
      </c>
      <c r="M16" s="65" t="str">
        <f t="shared" si="31"/>
        <v/>
      </c>
      <c r="N16" s="65" t="str">
        <f t="shared" si="32"/>
        <v/>
      </c>
      <c r="O16" s="42"/>
      <c r="P16" s="41" t="str">
        <f t="shared" si="33"/>
        <v/>
      </c>
      <c r="Q16" s="42"/>
      <c r="R16" s="41" t="str">
        <f t="shared" si="34"/>
        <v/>
      </c>
      <c r="S16" s="42"/>
      <c r="T16" s="41" t="str">
        <f t="shared" si="35"/>
        <v/>
      </c>
      <c r="U16" s="43"/>
      <c r="V16" s="43" t="str">
        <f t="shared" si="0"/>
        <v/>
      </c>
      <c r="W16" s="43">
        <f t="shared" si="1"/>
        <v>1</v>
      </c>
      <c r="X16" s="43" t="str">
        <f t="shared" si="2"/>
        <v/>
      </c>
      <c r="Y16" s="43" t="str">
        <f t="shared" si="3"/>
        <v/>
      </c>
      <c r="Z16" s="43" t="str">
        <f t="shared" si="4"/>
        <v/>
      </c>
      <c r="AA16" s="43">
        <f t="shared" si="5"/>
        <v>7.5</v>
      </c>
      <c r="AB16" s="117"/>
      <c r="AC16" s="117"/>
      <c r="AD16" s="117"/>
      <c r="AE16" s="117"/>
      <c r="AF16" s="117"/>
      <c r="AG16" s="41">
        <f>+Tableau274546177[[#This Row],[Surf Men ext]]</f>
        <v>3.47</v>
      </c>
      <c r="AH16" s="43" t="str">
        <f t="shared" si="11"/>
        <v/>
      </c>
      <c r="AI16" s="43">
        <f t="shared" si="12"/>
        <v>3.47</v>
      </c>
      <c r="AJ16" s="43" t="str">
        <f t="shared" si="13"/>
        <v/>
      </c>
      <c r="AK16" s="43" t="str">
        <f t="shared" si="14"/>
        <v/>
      </c>
      <c r="AL16" s="43" t="str">
        <f t="shared" si="15"/>
        <v/>
      </c>
      <c r="AM16" s="53">
        <f t="shared" si="36"/>
        <v>15</v>
      </c>
      <c r="AN16" s="101">
        <v>2026</v>
      </c>
      <c r="AO16" s="54" t="str">
        <f t="shared" si="22"/>
        <v/>
      </c>
      <c r="AP16" s="54">
        <f t="shared" si="23"/>
        <v>15</v>
      </c>
      <c r="AQ16" s="54" t="str">
        <f t="shared" si="24"/>
        <v/>
      </c>
      <c r="AR16" s="54" t="str">
        <f t="shared" si="25"/>
        <v/>
      </c>
      <c r="AS16" s="54" t="str">
        <f t="shared" si="26"/>
        <v/>
      </c>
      <c r="AT16" s="54">
        <f t="shared" si="37"/>
        <v>6.94</v>
      </c>
      <c r="AU16" s="55" t="s">
        <v>36</v>
      </c>
      <c r="AV16" s="56"/>
      <c r="AW16" s="55"/>
      <c r="AY16" s="49" t="s">
        <v>79</v>
      </c>
      <c r="AZ16" s="48"/>
      <c r="BA16" s="49"/>
    </row>
    <row r="17" spans="1:54" s="47" customFormat="1" x14ac:dyDescent="0.2">
      <c r="A17" s="37" t="s">
        <v>203</v>
      </c>
      <c r="B17" s="51">
        <v>1</v>
      </c>
      <c r="C17" s="91" t="s">
        <v>222</v>
      </c>
      <c r="D17" s="107" t="s">
        <v>217</v>
      </c>
      <c r="E17" s="56">
        <v>2.1</v>
      </c>
      <c r="F17" s="56">
        <v>1.65</v>
      </c>
      <c r="G17" s="52">
        <f t="shared" si="27"/>
        <v>3.47</v>
      </c>
      <c r="H17" s="42"/>
      <c r="I17" s="43" t="str">
        <f t="shared" si="28"/>
        <v/>
      </c>
      <c r="J17" s="42" t="s">
        <v>35</v>
      </c>
      <c r="K17" s="41">
        <f t="shared" si="29"/>
        <v>3.47</v>
      </c>
      <c r="L17" s="65">
        <f t="shared" si="30"/>
        <v>3.47</v>
      </c>
      <c r="M17" s="65" t="str">
        <f t="shared" si="31"/>
        <v/>
      </c>
      <c r="N17" s="65" t="str">
        <f t="shared" si="32"/>
        <v/>
      </c>
      <c r="O17" s="42"/>
      <c r="P17" s="41" t="str">
        <f t="shared" si="33"/>
        <v/>
      </c>
      <c r="Q17" s="42"/>
      <c r="R17" s="41" t="str">
        <f t="shared" si="34"/>
        <v/>
      </c>
      <c r="S17" s="42"/>
      <c r="T17" s="41" t="str">
        <f t="shared" si="35"/>
        <v/>
      </c>
      <c r="U17" s="43"/>
      <c r="V17" s="43" t="str">
        <f t="shared" si="0"/>
        <v/>
      </c>
      <c r="W17" s="43">
        <f t="shared" si="1"/>
        <v>1</v>
      </c>
      <c r="X17" s="43" t="str">
        <f t="shared" si="2"/>
        <v/>
      </c>
      <c r="Y17" s="43" t="str">
        <f t="shared" si="3"/>
        <v/>
      </c>
      <c r="Z17" s="43" t="str">
        <f t="shared" si="4"/>
        <v/>
      </c>
      <c r="AA17" s="43">
        <f t="shared" si="5"/>
        <v>7.5</v>
      </c>
      <c r="AB17" s="117"/>
      <c r="AC17" s="117"/>
      <c r="AD17" s="117"/>
      <c r="AE17" s="117"/>
      <c r="AF17" s="117"/>
      <c r="AG17" s="41">
        <f>+Tableau274546177[[#This Row],[Surf Men ext]]</f>
        <v>3.47</v>
      </c>
      <c r="AH17" s="43" t="str">
        <f t="shared" si="11"/>
        <v/>
      </c>
      <c r="AI17" s="43">
        <f t="shared" si="12"/>
        <v>3.47</v>
      </c>
      <c r="AJ17" s="43" t="str">
        <f t="shared" si="13"/>
        <v/>
      </c>
      <c r="AK17" s="43" t="str">
        <f t="shared" si="14"/>
        <v/>
      </c>
      <c r="AL17" s="43" t="str">
        <f t="shared" si="15"/>
        <v/>
      </c>
      <c r="AM17" s="53">
        <f t="shared" si="36"/>
        <v>15</v>
      </c>
      <c r="AN17" s="101">
        <v>2026</v>
      </c>
      <c r="AO17" s="54" t="str">
        <f t="shared" si="22"/>
        <v/>
      </c>
      <c r="AP17" s="54">
        <f t="shared" si="23"/>
        <v>15</v>
      </c>
      <c r="AQ17" s="54" t="str">
        <f t="shared" si="24"/>
        <v/>
      </c>
      <c r="AR17" s="54" t="str">
        <f t="shared" si="25"/>
        <v/>
      </c>
      <c r="AS17" s="54" t="str">
        <f t="shared" si="26"/>
        <v/>
      </c>
      <c r="AT17" s="54">
        <f t="shared" si="37"/>
        <v>6.94</v>
      </c>
      <c r="AU17" s="55" t="s">
        <v>36</v>
      </c>
      <c r="AV17" s="56"/>
      <c r="AW17" s="55"/>
      <c r="AY17" s="49" t="s">
        <v>79</v>
      </c>
      <c r="AZ17" s="48"/>
      <c r="BA17" s="49"/>
    </row>
    <row r="18" spans="1:54" s="47" customFormat="1" x14ac:dyDescent="0.2">
      <c r="A18" s="37" t="s">
        <v>203</v>
      </c>
      <c r="B18" s="51">
        <v>1</v>
      </c>
      <c r="C18" s="91" t="s">
        <v>223</v>
      </c>
      <c r="D18" s="107" t="s">
        <v>217</v>
      </c>
      <c r="E18" s="56">
        <v>2.1</v>
      </c>
      <c r="F18" s="56">
        <v>1.65</v>
      </c>
      <c r="G18" s="52">
        <f t="shared" si="27"/>
        <v>3.47</v>
      </c>
      <c r="H18" s="42"/>
      <c r="I18" s="43" t="str">
        <f t="shared" si="28"/>
        <v/>
      </c>
      <c r="J18" s="42" t="s">
        <v>35</v>
      </c>
      <c r="K18" s="41">
        <f t="shared" si="29"/>
        <v>3.47</v>
      </c>
      <c r="L18" s="65">
        <f t="shared" si="30"/>
        <v>3.47</v>
      </c>
      <c r="M18" s="65" t="str">
        <f t="shared" si="31"/>
        <v/>
      </c>
      <c r="N18" s="65" t="str">
        <f t="shared" si="32"/>
        <v/>
      </c>
      <c r="O18" s="42"/>
      <c r="P18" s="41" t="str">
        <f t="shared" si="33"/>
        <v/>
      </c>
      <c r="Q18" s="42"/>
      <c r="R18" s="41" t="str">
        <f t="shared" si="34"/>
        <v/>
      </c>
      <c r="S18" s="42"/>
      <c r="T18" s="41" t="str">
        <f t="shared" si="35"/>
        <v/>
      </c>
      <c r="U18" s="43"/>
      <c r="V18" s="43" t="str">
        <f t="shared" si="0"/>
        <v/>
      </c>
      <c r="W18" s="43">
        <f t="shared" si="1"/>
        <v>1</v>
      </c>
      <c r="X18" s="43" t="str">
        <f t="shared" si="2"/>
        <v/>
      </c>
      <c r="Y18" s="43" t="str">
        <f t="shared" si="3"/>
        <v/>
      </c>
      <c r="Z18" s="43" t="str">
        <f t="shared" si="4"/>
        <v/>
      </c>
      <c r="AA18" s="43">
        <f t="shared" si="5"/>
        <v>7.5</v>
      </c>
      <c r="AB18" s="117"/>
      <c r="AC18" s="117"/>
      <c r="AD18" s="117"/>
      <c r="AE18" s="117"/>
      <c r="AF18" s="117"/>
      <c r="AG18" s="41">
        <f>+Tableau274546177[[#This Row],[Surf Men ext]]</f>
        <v>3.47</v>
      </c>
      <c r="AH18" s="43" t="str">
        <f t="shared" si="11"/>
        <v/>
      </c>
      <c r="AI18" s="43">
        <f t="shared" si="12"/>
        <v>3.47</v>
      </c>
      <c r="AJ18" s="43" t="str">
        <f t="shared" si="13"/>
        <v/>
      </c>
      <c r="AK18" s="43" t="str">
        <f t="shared" si="14"/>
        <v/>
      </c>
      <c r="AL18" s="43" t="str">
        <f t="shared" si="15"/>
        <v/>
      </c>
      <c r="AM18" s="53">
        <f t="shared" si="36"/>
        <v>15</v>
      </c>
      <c r="AN18" s="101">
        <v>2026</v>
      </c>
      <c r="AO18" s="54" t="str">
        <f t="shared" si="22"/>
        <v/>
      </c>
      <c r="AP18" s="54">
        <f t="shared" si="23"/>
        <v>15</v>
      </c>
      <c r="AQ18" s="54" t="str">
        <f t="shared" si="24"/>
        <v/>
      </c>
      <c r="AR18" s="54" t="str">
        <f t="shared" si="25"/>
        <v/>
      </c>
      <c r="AS18" s="54" t="str">
        <f t="shared" si="26"/>
        <v/>
      </c>
      <c r="AT18" s="54">
        <f t="shared" si="37"/>
        <v>6.94</v>
      </c>
      <c r="AU18" s="55" t="s">
        <v>36</v>
      </c>
      <c r="AV18" s="56"/>
      <c r="AW18" s="55"/>
      <c r="AY18" s="49" t="s">
        <v>79</v>
      </c>
      <c r="AZ18" s="48"/>
      <c r="BA18" s="49"/>
    </row>
    <row r="19" spans="1:54" s="47" customFormat="1" ht="17.25" customHeight="1" x14ac:dyDescent="0.2">
      <c r="A19" s="30" t="s">
        <v>92</v>
      </c>
      <c r="B19" s="31"/>
      <c r="C19" s="32"/>
      <c r="D19" s="32"/>
      <c r="E19" s="32"/>
      <c r="F19" s="32"/>
      <c r="G19" s="33"/>
      <c r="H19" s="34"/>
      <c r="I19" s="31"/>
      <c r="J19" s="34"/>
      <c r="K19" s="31"/>
      <c r="L19" s="31"/>
      <c r="M19" s="31"/>
      <c r="N19" s="31"/>
      <c r="O19" s="34"/>
      <c r="P19" s="31"/>
      <c r="Q19" s="34"/>
      <c r="R19" s="31"/>
      <c r="S19" s="31"/>
      <c r="T19" s="31"/>
      <c r="U19" s="31"/>
      <c r="V19" s="31" t="str">
        <f t="shared" si="0"/>
        <v/>
      </c>
      <c r="W19" s="31" t="str">
        <f t="shared" si="1"/>
        <v/>
      </c>
      <c r="X19" s="31" t="str">
        <f t="shared" si="2"/>
        <v/>
      </c>
      <c r="Y19" s="31" t="str">
        <f t="shared" si="3"/>
        <v/>
      </c>
      <c r="Z19" s="31" t="str">
        <f t="shared" si="4"/>
        <v/>
      </c>
      <c r="AA19" s="31">
        <f t="shared" si="5"/>
        <v>0</v>
      </c>
      <c r="AB19" s="31"/>
      <c r="AC19" s="31"/>
      <c r="AD19" s="31"/>
      <c r="AE19" s="31"/>
      <c r="AF19" s="31"/>
      <c r="AG19" s="31"/>
      <c r="AH19" s="114"/>
      <c r="AI19" s="114"/>
      <c r="AJ19" s="114"/>
      <c r="AK19" s="114"/>
      <c r="AL19" s="114"/>
      <c r="AM19" s="35"/>
      <c r="AN19" s="100"/>
      <c r="AO19" s="34"/>
      <c r="AP19" s="34"/>
      <c r="AQ19" s="34"/>
      <c r="AR19" s="34"/>
      <c r="AS19" s="34"/>
      <c r="AT19" s="34"/>
      <c r="AU19" s="36"/>
      <c r="AV19" s="32"/>
      <c r="AW19" s="31"/>
      <c r="AY19" s="49"/>
      <c r="AZ19" s="48"/>
    </row>
    <row r="20" spans="1:54" s="47" customFormat="1" x14ac:dyDescent="0.2">
      <c r="A20" s="37" t="s">
        <v>203</v>
      </c>
      <c r="B20" s="51" t="s">
        <v>93</v>
      </c>
      <c r="C20" s="92" t="s">
        <v>224</v>
      </c>
      <c r="D20" s="107" t="s">
        <v>94</v>
      </c>
      <c r="E20" s="56">
        <v>1.4</v>
      </c>
      <c r="F20" s="56">
        <v>3.56</v>
      </c>
      <c r="G20" s="52">
        <f>E20*F20</f>
        <v>4.9800000000000004</v>
      </c>
      <c r="H20" s="42"/>
      <c r="I20" s="43" t="str">
        <f>IF(H20="OUI",$G20,"")</f>
        <v/>
      </c>
      <c r="J20" s="42" t="s">
        <v>35</v>
      </c>
      <c r="K20" s="41">
        <f>IF(J20="OUI",$G20,"")</f>
        <v>4.9800000000000004</v>
      </c>
      <c r="L20" s="65" t="str">
        <f t="shared" ref="L20:N23" si="38">+IF(AU20="X",$K20,"")</f>
        <v/>
      </c>
      <c r="M20" s="65" t="str">
        <f t="shared" si="38"/>
        <v/>
      </c>
      <c r="N20" s="65">
        <f t="shared" si="38"/>
        <v>4.9800000000000004</v>
      </c>
      <c r="O20" s="42"/>
      <c r="P20" s="41" t="str">
        <f>IF(O20="OUI",$G20,"")</f>
        <v/>
      </c>
      <c r="Q20" s="42"/>
      <c r="R20" s="41" t="str">
        <f>IF(Q20="OUI",$G20,"")</f>
        <v/>
      </c>
      <c r="S20" s="42"/>
      <c r="T20" s="41" t="str">
        <f>IF(S20="OUI",$G20,"")</f>
        <v/>
      </c>
      <c r="U20" s="43"/>
      <c r="V20" s="43">
        <f t="shared" si="0"/>
        <v>1</v>
      </c>
      <c r="W20" s="43" t="str">
        <f t="shared" si="1"/>
        <v/>
      </c>
      <c r="X20" s="43" t="str">
        <f t="shared" si="2"/>
        <v/>
      </c>
      <c r="Y20" s="43" t="str">
        <f t="shared" si="3"/>
        <v/>
      </c>
      <c r="Z20" s="43" t="str">
        <f t="shared" si="4"/>
        <v/>
      </c>
      <c r="AA20" s="43">
        <f t="shared" si="5"/>
        <v>9.92</v>
      </c>
      <c r="AB20" s="117"/>
      <c r="AC20" s="117"/>
      <c r="AD20" s="117"/>
      <c r="AE20" s="117"/>
      <c r="AF20" s="117"/>
      <c r="AG20" s="41">
        <f>+Tableau274546177[[#This Row],[Surf Men ext]]</f>
        <v>4.9800000000000004</v>
      </c>
      <c r="AH20" s="43">
        <f t="shared" si="11"/>
        <v>4.9800000000000004</v>
      </c>
      <c r="AI20" s="43" t="str">
        <f t="shared" si="12"/>
        <v/>
      </c>
      <c r="AJ20" s="43" t="str">
        <f t="shared" si="13"/>
        <v/>
      </c>
      <c r="AK20" s="43" t="str">
        <f t="shared" si="14"/>
        <v/>
      </c>
      <c r="AL20" s="43" t="str">
        <f t="shared" si="15"/>
        <v/>
      </c>
      <c r="AM20" s="53">
        <f>(2*E20+2*F20)*2</f>
        <v>19.84</v>
      </c>
      <c r="AN20" s="101">
        <v>2025</v>
      </c>
      <c r="AO20" s="54">
        <f t="shared" si="22"/>
        <v>19.84</v>
      </c>
      <c r="AP20" s="54" t="str">
        <f t="shared" si="23"/>
        <v/>
      </c>
      <c r="AQ20" s="54" t="str">
        <f t="shared" si="24"/>
        <v/>
      </c>
      <c r="AR20" s="54" t="str">
        <f t="shared" si="25"/>
        <v/>
      </c>
      <c r="AS20" s="54" t="str">
        <f t="shared" si="26"/>
        <v/>
      </c>
      <c r="AT20" s="54">
        <f>+G20*2</f>
        <v>9.9600000000000009</v>
      </c>
      <c r="AU20" s="55"/>
      <c r="AV20" s="56"/>
      <c r="AW20" s="128" t="s">
        <v>36</v>
      </c>
      <c r="AY20" s="49" t="s">
        <v>583</v>
      </c>
      <c r="AZ20" s="48"/>
      <c r="BA20" s="57"/>
      <c r="BB20" s="132" t="s">
        <v>658</v>
      </c>
    </row>
    <row r="21" spans="1:54" s="47" customFormat="1" x14ac:dyDescent="0.2">
      <c r="A21" s="37" t="s">
        <v>203</v>
      </c>
      <c r="B21" s="51" t="s">
        <v>93</v>
      </c>
      <c r="C21" s="92" t="s">
        <v>225</v>
      </c>
      <c r="D21" s="107" t="s">
        <v>94</v>
      </c>
      <c r="E21" s="56">
        <v>1.4</v>
      </c>
      <c r="F21" s="56">
        <v>3.56</v>
      </c>
      <c r="G21" s="52">
        <f>E21*F21</f>
        <v>4.9800000000000004</v>
      </c>
      <c r="H21" s="42"/>
      <c r="I21" s="43" t="str">
        <f>IF(H21="OUI",$G21,"")</f>
        <v/>
      </c>
      <c r="J21" s="42" t="s">
        <v>35</v>
      </c>
      <c r="K21" s="41">
        <f>IF(J21="OUI",$G21,"")</f>
        <v>4.9800000000000004</v>
      </c>
      <c r="L21" s="65" t="str">
        <f t="shared" si="38"/>
        <v/>
      </c>
      <c r="M21" s="65" t="str">
        <f t="shared" si="38"/>
        <v/>
      </c>
      <c r="N21" s="65">
        <f t="shared" si="38"/>
        <v>4.9800000000000004</v>
      </c>
      <c r="O21" s="42"/>
      <c r="P21" s="41" t="str">
        <f>IF(O21="OUI",$G21,"")</f>
        <v/>
      </c>
      <c r="Q21" s="42"/>
      <c r="R21" s="41" t="str">
        <f>IF(Q21="OUI",$G21,"")</f>
        <v/>
      </c>
      <c r="S21" s="42"/>
      <c r="T21" s="41" t="str">
        <f>IF(S21="OUI",$G21,"")</f>
        <v/>
      </c>
      <c r="U21" s="43"/>
      <c r="V21" s="43">
        <f t="shared" si="0"/>
        <v>1</v>
      </c>
      <c r="W21" s="43" t="str">
        <f t="shared" si="1"/>
        <v/>
      </c>
      <c r="X21" s="43" t="str">
        <f t="shared" si="2"/>
        <v/>
      </c>
      <c r="Y21" s="43" t="str">
        <f t="shared" si="3"/>
        <v/>
      </c>
      <c r="Z21" s="43" t="str">
        <f t="shared" si="4"/>
        <v/>
      </c>
      <c r="AA21" s="43">
        <f t="shared" si="5"/>
        <v>9.92</v>
      </c>
      <c r="AB21" s="117"/>
      <c r="AC21" s="117"/>
      <c r="AD21" s="117"/>
      <c r="AE21" s="117"/>
      <c r="AF21" s="117"/>
      <c r="AG21" s="41">
        <f>+Tableau274546177[[#This Row],[Surf Men ext]]</f>
        <v>4.9800000000000004</v>
      </c>
      <c r="AH21" s="43">
        <f t="shared" si="11"/>
        <v>4.9800000000000004</v>
      </c>
      <c r="AI21" s="43" t="str">
        <f t="shared" si="12"/>
        <v/>
      </c>
      <c r="AJ21" s="43" t="str">
        <f t="shared" si="13"/>
        <v/>
      </c>
      <c r="AK21" s="43" t="str">
        <f t="shared" si="14"/>
        <v/>
      </c>
      <c r="AL21" s="43" t="str">
        <f t="shared" si="15"/>
        <v/>
      </c>
      <c r="AM21" s="53">
        <f>(2*E21+2*F21)*2</f>
        <v>19.84</v>
      </c>
      <c r="AN21" s="101">
        <v>2025</v>
      </c>
      <c r="AO21" s="54">
        <f t="shared" si="22"/>
        <v>19.84</v>
      </c>
      <c r="AP21" s="54" t="str">
        <f t="shared" si="23"/>
        <v/>
      </c>
      <c r="AQ21" s="54" t="str">
        <f t="shared" si="24"/>
        <v/>
      </c>
      <c r="AR21" s="54" t="str">
        <f t="shared" si="25"/>
        <v/>
      </c>
      <c r="AS21" s="54" t="str">
        <f t="shared" si="26"/>
        <v/>
      </c>
      <c r="AT21" s="54">
        <f>+G21*2</f>
        <v>9.9600000000000009</v>
      </c>
      <c r="AU21" s="55"/>
      <c r="AV21" s="56"/>
      <c r="AW21" s="128" t="s">
        <v>36</v>
      </c>
      <c r="AY21" s="49" t="s">
        <v>583</v>
      </c>
      <c r="AZ21" s="48"/>
      <c r="BA21" s="57"/>
      <c r="BB21" s="132" t="s">
        <v>658</v>
      </c>
    </row>
    <row r="22" spans="1:54" s="47" customFormat="1" x14ac:dyDescent="0.2">
      <c r="A22" s="37" t="s">
        <v>203</v>
      </c>
      <c r="B22" s="51" t="s">
        <v>93</v>
      </c>
      <c r="C22" s="92" t="s">
        <v>226</v>
      </c>
      <c r="D22" s="107" t="s">
        <v>94</v>
      </c>
      <c r="E22" s="56">
        <v>1.4</v>
      </c>
      <c r="F22" s="56">
        <v>3.56</v>
      </c>
      <c r="G22" s="52">
        <f>E22*F22</f>
        <v>4.9800000000000004</v>
      </c>
      <c r="H22" s="42"/>
      <c r="I22" s="43" t="str">
        <f>IF(H22="OUI",$G22,"")</f>
        <v/>
      </c>
      <c r="J22" s="42" t="s">
        <v>35</v>
      </c>
      <c r="K22" s="41">
        <f>IF(J22="OUI",$G22,"")</f>
        <v>4.9800000000000004</v>
      </c>
      <c r="L22" s="65" t="str">
        <f t="shared" si="38"/>
        <v/>
      </c>
      <c r="M22" s="65" t="str">
        <f t="shared" si="38"/>
        <v/>
      </c>
      <c r="N22" s="65">
        <f t="shared" si="38"/>
        <v>4.9800000000000004</v>
      </c>
      <c r="O22" s="42"/>
      <c r="P22" s="41" t="str">
        <f>IF(O22="OUI",$G22,"")</f>
        <v/>
      </c>
      <c r="Q22" s="42"/>
      <c r="R22" s="41" t="str">
        <f>IF(Q22="OUI",$G22,"")</f>
        <v/>
      </c>
      <c r="S22" s="42"/>
      <c r="T22" s="41" t="str">
        <f>IF(S22="OUI",$G22,"")</f>
        <v/>
      </c>
      <c r="U22" s="43"/>
      <c r="V22" s="43">
        <f t="shared" si="0"/>
        <v>1</v>
      </c>
      <c r="W22" s="43" t="str">
        <f t="shared" si="1"/>
        <v/>
      </c>
      <c r="X22" s="43" t="str">
        <f t="shared" si="2"/>
        <v/>
      </c>
      <c r="Y22" s="43" t="str">
        <f t="shared" si="3"/>
        <v/>
      </c>
      <c r="Z22" s="43" t="str">
        <f t="shared" si="4"/>
        <v/>
      </c>
      <c r="AA22" s="43">
        <f t="shared" si="5"/>
        <v>9.92</v>
      </c>
      <c r="AB22" s="117"/>
      <c r="AC22" s="117"/>
      <c r="AD22" s="117"/>
      <c r="AE22" s="117"/>
      <c r="AF22" s="117"/>
      <c r="AG22" s="41">
        <f>+Tableau274546177[[#This Row],[Surf Men ext]]</f>
        <v>4.9800000000000004</v>
      </c>
      <c r="AH22" s="43">
        <f t="shared" si="11"/>
        <v>4.9800000000000004</v>
      </c>
      <c r="AI22" s="43" t="str">
        <f t="shared" si="12"/>
        <v/>
      </c>
      <c r="AJ22" s="43" t="str">
        <f t="shared" si="13"/>
        <v/>
      </c>
      <c r="AK22" s="43" t="str">
        <f t="shared" si="14"/>
        <v/>
      </c>
      <c r="AL22" s="43" t="str">
        <f t="shared" si="15"/>
        <v/>
      </c>
      <c r="AM22" s="53">
        <f>(2*E22+2*F22)*2</f>
        <v>19.84</v>
      </c>
      <c r="AN22" s="101">
        <v>2025</v>
      </c>
      <c r="AO22" s="54">
        <f t="shared" si="22"/>
        <v>19.84</v>
      </c>
      <c r="AP22" s="54" t="str">
        <f t="shared" si="23"/>
        <v/>
      </c>
      <c r="AQ22" s="54" t="str">
        <f t="shared" si="24"/>
        <v/>
      </c>
      <c r="AR22" s="54" t="str">
        <f t="shared" si="25"/>
        <v/>
      </c>
      <c r="AS22" s="54" t="str">
        <f t="shared" si="26"/>
        <v/>
      </c>
      <c r="AT22" s="54">
        <f>+G22*2</f>
        <v>9.9600000000000009</v>
      </c>
      <c r="AU22" s="55"/>
      <c r="AV22" s="56"/>
      <c r="AW22" s="128" t="s">
        <v>36</v>
      </c>
      <c r="AY22" s="49" t="s">
        <v>583</v>
      </c>
      <c r="AZ22" s="48"/>
      <c r="BA22" s="57"/>
      <c r="BB22" s="132" t="s">
        <v>658</v>
      </c>
    </row>
    <row r="23" spans="1:54" s="47" customFormat="1" x14ac:dyDescent="0.2">
      <c r="A23" s="37" t="s">
        <v>203</v>
      </c>
      <c r="B23" s="51" t="s">
        <v>93</v>
      </c>
      <c r="C23" s="91" t="s">
        <v>227</v>
      </c>
      <c r="D23" s="107" t="s">
        <v>228</v>
      </c>
      <c r="E23" s="56">
        <v>1.62</v>
      </c>
      <c r="F23" s="56">
        <v>3.96</v>
      </c>
      <c r="G23" s="52">
        <f>E23*F23</f>
        <v>6.42</v>
      </c>
      <c r="H23" s="42"/>
      <c r="I23" s="43" t="str">
        <f>IF(H23="OUI",$G23,"")</f>
        <v/>
      </c>
      <c r="J23" s="42" t="s">
        <v>35</v>
      </c>
      <c r="K23" s="41">
        <f>IF(J23="OUI",$G23,"")</f>
        <v>6.42</v>
      </c>
      <c r="L23" s="65" t="str">
        <f t="shared" si="38"/>
        <v/>
      </c>
      <c r="M23" s="65">
        <f t="shared" si="38"/>
        <v>6.42</v>
      </c>
      <c r="N23" s="65" t="str">
        <f t="shared" si="38"/>
        <v/>
      </c>
      <c r="O23" s="42"/>
      <c r="P23" s="41" t="str">
        <f>IF(O23="OUI",$G23,"")</f>
        <v/>
      </c>
      <c r="Q23" s="42"/>
      <c r="R23" s="41" t="str">
        <f>IF(Q23="OUI",$G23,"")</f>
        <v/>
      </c>
      <c r="S23" s="42"/>
      <c r="T23" s="41" t="str">
        <f>IF(S23="OUI",$G23,"")</f>
        <v/>
      </c>
      <c r="U23" s="43"/>
      <c r="V23" s="43" t="str">
        <f t="shared" si="0"/>
        <v/>
      </c>
      <c r="W23" s="43">
        <f t="shared" si="1"/>
        <v>1</v>
      </c>
      <c r="X23" s="43" t="str">
        <f t="shared" si="2"/>
        <v/>
      </c>
      <c r="Y23" s="43" t="str">
        <f t="shared" si="3"/>
        <v/>
      </c>
      <c r="Z23" s="43" t="str">
        <f t="shared" si="4"/>
        <v/>
      </c>
      <c r="AA23" s="43">
        <f t="shared" si="5"/>
        <v>11.16</v>
      </c>
      <c r="AB23" s="117"/>
      <c r="AC23" s="117"/>
      <c r="AD23" s="117"/>
      <c r="AE23" s="117"/>
      <c r="AF23" s="117"/>
      <c r="AG23" s="41">
        <f>+Tableau274546177[[#This Row],[Surf Men ext]]</f>
        <v>6.42</v>
      </c>
      <c r="AH23" s="43" t="str">
        <f t="shared" si="11"/>
        <v/>
      </c>
      <c r="AI23" s="43">
        <f t="shared" si="12"/>
        <v>6.42</v>
      </c>
      <c r="AJ23" s="43" t="str">
        <f t="shared" si="13"/>
        <v/>
      </c>
      <c r="AK23" s="43" t="str">
        <f t="shared" si="14"/>
        <v/>
      </c>
      <c r="AL23" s="43" t="str">
        <f t="shared" si="15"/>
        <v/>
      </c>
      <c r="AM23" s="53">
        <f>(2*E23+2*F23)*2</f>
        <v>22.32</v>
      </c>
      <c r="AN23" s="101">
        <v>2026</v>
      </c>
      <c r="AO23" s="54" t="str">
        <f t="shared" si="22"/>
        <v/>
      </c>
      <c r="AP23" s="54">
        <f t="shared" si="23"/>
        <v>22.32</v>
      </c>
      <c r="AQ23" s="54" t="str">
        <f t="shared" si="24"/>
        <v/>
      </c>
      <c r="AR23" s="54" t="str">
        <f t="shared" si="25"/>
        <v/>
      </c>
      <c r="AS23" s="54" t="str">
        <f t="shared" si="26"/>
        <v/>
      </c>
      <c r="AT23" s="54">
        <f>+G23*2</f>
        <v>12.84</v>
      </c>
      <c r="AU23" s="55"/>
      <c r="AV23" s="56" t="s">
        <v>36</v>
      </c>
      <c r="AW23" s="55"/>
      <c r="AY23" s="49" t="s">
        <v>57</v>
      </c>
      <c r="AZ23" s="129" t="s">
        <v>656</v>
      </c>
      <c r="BA23" s="49"/>
    </row>
    <row r="24" spans="1:54" s="47" customFormat="1" ht="17.25" customHeight="1" x14ac:dyDescent="0.2">
      <c r="A24" s="30" t="s">
        <v>102</v>
      </c>
      <c r="B24" s="31"/>
      <c r="C24" s="32"/>
      <c r="D24" s="32"/>
      <c r="E24" s="32"/>
      <c r="F24" s="32"/>
      <c r="G24" s="33"/>
      <c r="H24" s="34"/>
      <c r="I24" s="31"/>
      <c r="J24" s="34"/>
      <c r="K24" s="31"/>
      <c r="L24" s="31"/>
      <c r="M24" s="31"/>
      <c r="N24" s="31"/>
      <c r="O24" s="34"/>
      <c r="P24" s="31"/>
      <c r="Q24" s="34"/>
      <c r="R24" s="31"/>
      <c r="S24" s="31"/>
      <c r="T24" s="31"/>
      <c r="U24" s="31"/>
      <c r="V24" s="31" t="str">
        <f t="shared" si="0"/>
        <v/>
      </c>
      <c r="W24" s="31" t="str">
        <f t="shared" si="1"/>
        <v/>
      </c>
      <c r="X24" s="31" t="str">
        <f t="shared" si="2"/>
        <v/>
      </c>
      <c r="Y24" s="31" t="str">
        <f t="shared" si="3"/>
        <v/>
      </c>
      <c r="Z24" s="31" t="str">
        <f t="shared" si="4"/>
        <v/>
      </c>
      <c r="AA24" s="31">
        <f t="shared" si="5"/>
        <v>0</v>
      </c>
      <c r="AB24" s="31"/>
      <c r="AC24" s="31"/>
      <c r="AD24" s="31"/>
      <c r="AE24" s="31"/>
      <c r="AF24" s="31"/>
      <c r="AG24" s="31"/>
      <c r="AH24" s="114"/>
      <c r="AI24" s="114"/>
      <c r="AJ24" s="114"/>
      <c r="AK24" s="114"/>
      <c r="AL24" s="114"/>
      <c r="AM24" s="35"/>
      <c r="AN24" s="100"/>
      <c r="AO24" s="34"/>
      <c r="AP24" s="34"/>
      <c r="AQ24" s="34"/>
      <c r="AR24" s="34"/>
      <c r="AS24" s="34"/>
      <c r="AT24" s="34"/>
      <c r="AU24" s="36"/>
      <c r="AV24" s="32"/>
      <c r="AW24" s="31"/>
      <c r="AY24" s="49"/>
      <c r="AZ24" s="48"/>
    </row>
    <row r="25" spans="1:54" s="47" customFormat="1" x14ac:dyDescent="0.2">
      <c r="A25" s="37" t="s">
        <v>203</v>
      </c>
      <c r="B25" s="51">
        <v>4</v>
      </c>
      <c r="C25" s="92" t="s">
        <v>229</v>
      </c>
      <c r="D25" s="107" t="s">
        <v>104</v>
      </c>
      <c r="E25" s="56">
        <v>1.31</v>
      </c>
      <c r="F25" s="56">
        <v>1.35</v>
      </c>
      <c r="G25" s="52">
        <f>E25*F25</f>
        <v>1.77</v>
      </c>
      <c r="H25" s="42"/>
      <c r="I25" s="43" t="str">
        <f>IF(H25="OUI",$G25,"")</f>
        <v/>
      </c>
      <c r="J25" s="42" t="s">
        <v>35</v>
      </c>
      <c r="K25" s="41">
        <f>IF(J25="OUI",$G25,"")</f>
        <v>1.77</v>
      </c>
      <c r="L25" s="65">
        <f t="shared" ref="L25:N29" si="39">+IF(AU25="X",$K25,"")</f>
        <v>1.77</v>
      </c>
      <c r="M25" s="65" t="str">
        <f t="shared" si="39"/>
        <v/>
      </c>
      <c r="N25" s="65" t="str">
        <f t="shared" si="39"/>
        <v/>
      </c>
      <c r="O25" s="42"/>
      <c r="P25" s="41" t="str">
        <f>IF(O25="OUI",$G25,"")</f>
        <v/>
      </c>
      <c r="Q25" s="42"/>
      <c r="R25" s="41" t="str">
        <f>IF(Q25="OUI",$G25,"")</f>
        <v/>
      </c>
      <c r="S25" s="42"/>
      <c r="T25" s="41" t="str">
        <f>IF(S25="OUI",$G25,"")</f>
        <v/>
      </c>
      <c r="U25" s="43"/>
      <c r="V25" s="43">
        <f t="shared" si="0"/>
        <v>1</v>
      </c>
      <c r="W25" s="43" t="str">
        <f t="shared" si="1"/>
        <v/>
      </c>
      <c r="X25" s="43" t="str">
        <f t="shared" si="2"/>
        <v/>
      </c>
      <c r="Y25" s="43" t="str">
        <f t="shared" si="3"/>
        <v/>
      </c>
      <c r="Z25" s="43" t="str">
        <f t="shared" si="4"/>
        <v/>
      </c>
      <c r="AA25" s="43">
        <f t="shared" si="5"/>
        <v>5.32</v>
      </c>
      <c r="AB25" s="43">
        <f t="shared" si="6"/>
        <v>1</v>
      </c>
      <c r="AC25" s="43" t="str">
        <f t="shared" si="7"/>
        <v/>
      </c>
      <c r="AD25" s="43" t="str">
        <f t="shared" si="8"/>
        <v/>
      </c>
      <c r="AE25" s="43" t="str">
        <f t="shared" si="9"/>
        <v/>
      </c>
      <c r="AF25" s="43" t="str">
        <f t="shared" si="10"/>
        <v/>
      </c>
      <c r="AG25" s="41">
        <f>+Tableau274546177[[#This Row],[Surf Men ext]]</f>
        <v>1.77</v>
      </c>
      <c r="AH25" s="43">
        <f t="shared" si="11"/>
        <v>1.77</v>
      </c>
      <c r="AI25" s="43" t="str">
        <f t="shared" si="12"/>
        <v/>
      </c>
      <c r="AJ25" s="43" t="str">
        <f t="shared" si="13"/>
        <v/>
      </c>
      <c r="AK25" s="43" t="str">
        <f t="shared" si="14"/>
        <v/>
      </c>
      <c r="AL25" s="43" t="str">
        <f t="shared" si="15"/>
        <v/>
      </c>
      <c r="AM25" s="53">
        <f>(2*E25+2*F25)*2</f>
        <v>10.64</v>
      </c>
      <c r="AN25" s="101">
        <v>2025</v>
      </c>
      <c r="AO25" s="54">
        <f t="shared" si="22"/>
        <v>10.64</v>
      </c>
      <c r="AP25" s="54" t="str">
        <f t="shared" si="23"/>
        <v/>
      </c>
      <c r="AQ25" s="54" t="str">
        <f t="shared" si="24"/>
        <v/>
      </c>
      <c r="AR25" s="54" t="str">
        <f t="shared" si="25"/>
        <v/>
      </c>
      <c r="AS25" s="54" t="str">
        <f t="shared" si="26"/>
        <v/>
      </c>
      <c r="AT25" s="54">
        <f>+G25*2</f>
        <v>3.54</v>
      </c>
      <c r="AU25" s="55" t="s">
        <v>36</v>
      </c>
      <c r="AV25" s="56"/>
      <c r="AW25" s="55"/>
      <c r="AY25" s="49" t="s">
        <v>584</v>
      </c>
      <c r="AZ25" s="48"/>
      <c r="BA25" s="57"/>
    </row>
    <row r="26" spans="1:54" s="47" customFormat="1" x14ac:dyDescent="0.2">
      <c r="A26" s="37" t="s">
        <v>203</v>
      </c>
      <c r="B26" s="51">
        <v>4</v>
      </c>
      <c r="C26" s="92" t="s">
        <v>230</v>
      </c>
      <c r="D26" s="107" t="s">
        <v>104</v>
      </c>
      <c r="E26" s="56">
        <v>1.31</v>
      </c>
      <c r="F26" s="56">
        <v>1.35</v>
      </c>
      <c r="G26" s="52">
        <f>E26*F26</f>
        <v>1.77</v>
      </c>
      <c r="H26" s="42"/>
      <c r="I26" s="43" t="str">
        <f>IF(H26="OUI",$G26,"")</f>
        <v/>
      </c>
      <c r="J26" s="42" t="s">
        <v>35</v>
      </c>
      <c r="K26" s="41">
        <f>IF(J26="OUI",$G26,"")</f>
        <v>1.77</v>
      </c>
      <c r="L26" s="65">
        <f t="shared" si="39"/>
        <v>1.77</v>
      </c>
      <c r="M26" s="65" t="str">
        <f t="shared" si="39"/>
        <v/>
      </c>
      <c r="N26" s="65" t="str">
        <f t="shared" si="39"/>
        <v/>
      </c>
      <c r="O26" s="42"/>
      <c r="P26" s="41" t="str">
        <f>IF(O26="OUI",$G26,"")</f>
        <v/>
      </c>
      <c r="Q26" s="42"/>
      <c r="R26" s="41" t="str">
        <f>IF(Q26="OUI",$G26,"")</f>
        <v/>
      </c>
      <c r="S26" s="42"/>
      <c r="T26" s="41" t="str">
        <f>IF(S26="OUI",$G26,"")</f>
        <v/>
      </c>
      <c r="U26" s="43"/>
      <c r="V26" s="43">
        <f t="shared" si="0"/>
        <v>1</v>
      </c>
      <c r="W26" s="43" t="str">
        <f t="shared" si="1"/>
        <v/>
      </c>
      <c r="X26" s="43" t="str">
        <f t="shared" si="2"/>
        <v/>
      </c>
      <c r="Y26" s="43" t="str">
        <f t="shared" si="3"/>
        <v/>
      </c>
      <c r="Z26" s="43" t="str">
        <f t="shared" si="4"/>
        <v/>
      </c>
      <c r="AA26" s="43">
        <f t="shared" si="5"/>
        <v>5.32</v>
      </c>
      <c r="AB26" s="43">
        <f t="shared" si="6"/>
        <v>1</v>
      </c>
      <c r="AC26" s="43" t="str">
        <f t="shared" si="7"/>
        <v/>
      </c>
      <c r="AD26" s="43" t="str">
        <f t="shared" si="8"/>
        <v/>
      </c>
      <c r="AE26" s="43" t="str">
        <f t="shared" si="9"/>
        <v/>
      </c>
      <c r="AF26" s="43" t="str">
        <f t="shared" si="10"/>
        <v/>
      </c>
      <c r="AG26" s="41">
        <f>+Tableau274546177[[#This Row],[Surf Men ext]]</f>
        <v>1.77</v>
      </c>
      <c r="AH26" s="43">
        <f t="shared" si="11"/>
        <v>1.77</v>
      </c>
      <c r="AI26" s="43" t="str">
        <f t="shared" si="12"/>
        <v/>
      </c>
      <c r="AJ26" s="43" t="str">
        <f t="shared" si="13"/>
        <v/>
      </c>
      <c r="AK26" s="43" t="str">
        <f t="shared" si="14"/>
        <v/>
      </c>
      <c r="AL26" s="43" t="str">
        <f t="shared" si="15"/>
        <v/>
      </c>
      <c r="AM26" s="53">
        <f>(2*E26+2*F26)*2</f>
        <v>10.64</v>
      </c>
      <c r="AN26" s="101">
        <v>2025</v>
      </c>
      <c r="AO26" s="54">
        <f t="shared" si="22"/>
        <v>10.64</v>
      </c>
      <c r="AP26" s="54" t="str">
        <f t="shared" si="23"/>
        <v/>
      </c>
      <c r="AQ26" s="54" t="str">
        <f t="shared" si="24"/>
        <v/>
      </c>
      <c r="AR26" s="54" t="str">
        <f t="shared" si="25"/>
        <v/>
      </c>
      <c r="AS26" s="54" t="str">
        <f t="shared" si="26"/>
        <v/>
      </c>
      <c r="AT26" s="54">
        <f>+G26*2</f>
        <v>3.54</v>
      </c>
      <c r="AU26" s="55" t="s">
        <v>36</v>
      </c>
      <c r="AV26" s="56"/>
      <c r="AW26" s="55"/>
      <c r="AY26" s="49" t="s">
        <v>584</v>
      </c>
      <c r="AZ26" s="48"/>
      <c r="BA26" s="57"/>
    </row>
    <row r="27" spans="1:54" s="47" customFormat="1" x14ac:dyDescent="0.2">
      <c r="A27" s="37" t="s">
        <v>203</v>
      </c>
      <c r="B27" s="51">
        <v>4</v>
      </c>
      <c r="C27" s="92" t="s">
        <v>231</v>
      </c>
      <c r="D27" s="107" t="s">
        <v>104</v>
      </c>
      <c r="E27" s="56">
        <v>1.31</v>
      </c>
      <c r="F27" s="56">
        <v>1.35</v>
      </c>
      <c r="G27" s="52">
        <f>E27*F27</f>
        <v>1.77</v>
      </c>
      <c r="H27" s="42"/>
      <c r="I27" s="43" t="str">
        <f>IF(H27="OUI",$G27,"")</f>
        <v/>
      </c>
      <c r="J27" s="42" t="s">
        <v>35</v>
      </c>
      <c r="K27" s="41">
        <f>IF(J27="OUI",$G27,"")</f>
        <v>1.77</v>
      </c>
      <c r="L27" s="65">
        <f t="shared" si="39"/>
        <v>1.77</v>
      </c>
      <c r="M27" s="65" t="str">
        <f t="shared" si="39"/>
        <v/>
      </c>
      <c r="N27" s="65" t="str">
        <f t="shared" si="39"/>
        <v/>
      </c>
      <c r="O27" s="42"/>
      <c r="P27" s="41" t="str">
        <f>IF(O27="OUI",$G27,"")</f>
        <v/>
      </c>
      <c r="Q27" s="42"/>
      <c r="R27" s="41" t="str">
        <f>IF(Q27="OUI",$G27,"")</f>
        <v/>
      </c>
      <c r="S27" s="42"/>
      <c r="T27" s="41" t="str">
        <f>IF(S27="OUI",$G27,"")</f>
        <v/>
      </c>
      <c r="U27" s="43"/>
      <c r="V27" s="43">
        <f t="shared" si="0"/>
        <v>1</v>
      </c>
      <c r="W27" s="43" t="str">
        <f t="shared" si="1"/>
        <v/>
      </c>
      <c r="X27" s="43" t="str">
        <f t="shared" si="2"/>
        <v/>
      </c>
      <c r="Y27" s="43" t="str">
        <f t="shared" si="3"/>
        <v/>
      </c>
      <c r="Z27" s="43" t="str">
        <f t="shared" si="4"/>
        <v/>
      </c>
      <c r="AA27" s="43">
        <f t="shared" si="5"/>
        <v>5.32</v>
      </c>
      <c r="AB27" s="43">
        <f t="shared" si="6"/>
        <v>1</v>
      </c>
      <c r="AC27" s="43" t="str">
        <f t="shared" si="7"/>
        <v/>
      </c>
      <c r="AD27" s="43" t="str">
        <f t="shared" si="8"/>
        <v/>
      </c>
      <c r="AE27" s="43" t="str">
        <f t="shared" si="9"/>
        <v/>
      </c>
      <c r="AF27" s="43" t="str">
        <f t="shared" si="10"/>
        <v/>
      </c>
      <c r="AG27" s="41">
        <f>+Tableau274546177[[#This Row],[Surf Men ext]]</f>
        <v>1.77</v>
      </c>
      <c r="AH27" s="43">
        <f t="shared" si="11"/>
        <v>1.77</v>
      </c>
      <c r="AI27" s="43" t="str">
        <f t="shared" si="12"/>
        <v/>
      </c>
      <c r="AJ27" s="43" t="str">
        <f t="shared" si="13"/>
        <v/>
      </c>
      <c r="AK27" s="43" t="str">
        <f t="shared" si="14"/>
        <v/>
      </c>
      <c r="AL27" s="43" t="str">
        <f t="shared" si="15"/>
        <v/>
      </c>
      <c r="AM27" s="53">
        <f>(2*E27+2*F27)*2</f>
        <v>10.64</v>
      </c>
      <c r="AN27" s="101">
        <v>2025</v>
      </c>
      <c r="AO27" s="54">
        <f t="shared" si="22"/>
        <v>10.64</v>
      </c>
      <c r="AP27" s="54" t="str">
        <f t="shared" si="23"/>
        <v/>
      </c>
      <c r="AQ27" s="54" t="str">
        <f t="shared" si="24"/>
        <v/>
      </c>
      <c r="AR27" s="54" t="str">
        <f t="shared" si="25"/>
        <v/>
      </c>
      <c r="AS27" s="54" t="str">
        <f t="shared" si="26"/>
        <v/>
      </c>
      <c r="AT27" s="54">
        <f>+G27*2</f>
        <v>3.54</v>
      </c>
      <c r="AU27" s="55" t="s">
        <v>36</v>
      </c>
      <c r="AV27" s="56"/>
      <c r="AW27" s="55"/>
      <c r="AY27" s="49" t="s">
        <v>584</v>
      </c>
      <c r="AZ27" s="48"/>
      <c r="BA27" s="57"/>
    </row>
    <row r="28" spans="1:54" s="47" customFormat="1" x14ac:dyDescent="0.2">
      <c r="A28" s="37" t="s">
        <v>203</v>
      </c>
      <c r="B28" s="51">
        <v>4</v>
      </c>
      <c r="C28" s="92" t="s">
        <v>232</v>
      </c>
      <c r="D28" s="107" t="s">
        <v>104</v>
      </c>
      <c r="E28" s="56">
        <v>1.3</v>
      </c>
      <c r="F28" s="56">
        <v>1.32</v>
      </c>
      <c r="G28" s="52">
        <f>E28*F28</f>
        <v>1.72</v>
      </c>
      <c r="H28" s="42"/>
      <c r="I28" s="43" t="str">
        <f>IF(H28="OUI",$G28,"")</f>
        <v/>
      </c>
      <c r="J28" s="42" t="s">
        <v>35</v>
      </c>
      <c r="K28" s="41">
        <f>IF(J28="OUI",$G28,"")</f>
        <v>1.72</v>
      </c>
      <c r="L28" s="65">
        <f t="shared" si="39"/>
        <v>1.72</v>
      </c>
      <c r="M28" s="65" t="str">
        <f t="shared" si="39"/>
        <v/>
      </c>
      <c r="N28" s="65" t="str">
        <f t="shared" si="39"/>
        <v/>
      </c>
      <c r="O28" s="42"/>
      <c r="P28" s="41" t="str">
        <f>IF(O28="OUI",$G28,"")</f>
        <v/>
      </c>
      <c r="Q28" s="42"/>
      <c r="R28" s="41" t="str">
        <f>IF(Q28="OUI",$G28,"")</f>
        <v/>
      </c>
      <c r="S28" s="42"/>
      <c r="T28" s="41" t="str">
        <f>IF(S28="OUI",$G28,"")</f>
        <v/>
      </c>
      <c r="U28" s="43"/>
      <c r="V28" s="43">
        <f t="shared" si="0"/>
        <v>1</v>
      </c>
      <c r="W28" s="43" t="str">
        <f t="shared" si="1"/>
        <v/>
      </c>
      <c r="X28" s="43" t="str">
        <f t="shared" si="2"/>
        <v/>
      </c>
      <c r="Y28" s="43" t="str">
        <f t="shared" si="3"/>
        <v/>
      </c>
      <c r="Z28" s="43" t="str">
        <f t="shared" si="4"/>
        <v/>
      </c>
      <c r="AA28" s="43">
        <f t="shared" si="5"/>
        <v>5.24</v>
      </c>
      <c r="AB28" s="43">
        <f t="shared" si="6"/>
        <v>1</v>
      </c>
      <c r="AC28" s="43" t="str">
        <f t="shared" si="7"/>
        <v/>
      </c>
      <c r="AD28" s="43" t="str">
        <f t="shared" si="8"/>
        <v/>
      </c>
      <c r="AE28" s="43" t="str">
        <f t="shared" si="9"/>
        <v/>
      </c>
      <c r="AF28" s="43" t="str">
        <f t="shared" si="10"/>
        <v/>
      </c>
      <c r="AG28" s="41">
        <f>+Tableau274546177[[#This Row],[Surf Men ext]]</f>
        <v>1.72</v>
      </c>
      <c r="AH28" s="43">
        <f t="shared" si="11"/>
        <v>1.72</v>
      </c>
      <c r="AI28" s="43" t="str">
        <f t="shared" si="12"/>
        <v/>
      </c>
      <c r="AJ28" s="43" t="str">
        <f t="shared" si="13"/>
        <v/>
      </c>
      <c r="AK28" s="43" t="str">
        <f t="shared" si="14"/>
        <v/>
      </c>
      <c r="AL28" s="43" t="str">
        <f t="shared" si="15"/>
        <v/>
      </c>
      <c r="AM28" s="53">
        <f>(2*E28+2*F28)*2</f>
        <v>10.48</v>
      </c>
      <c r="AN28" s="101">
        <v>2025</v>
      </c>
      <c r="AO28" s="54">
        <f t="shared" si="22"/>
        <v>10.48</v>
      </c>
      <c r="AP28" s="54" t="str">
        <f t="shared" si="23"/>
        <v/>
      </c>
      <c r="AQ28" s="54" t="str">
        <f t="shared" si="24"/>
        <v/>
      </c>
      <c r="AR28" s="54" t="str">
        <f t="shared" si="25"/>
        <v/>
      </c>
      <c r="AS28" s="54" t="str">
        <f t="shared" si="26"/>
        <v/>
      </c>
      <c r="AT28" s="54">
        <f>+G28*2</f>
        <v>3.44</v>
      </c>
      <c r="AU28" s="55" t="s">
        <v>36</v>
      </c>
      <c r="AV28" s="56"/>
      <c r="AW28" s="55"/>
      <c r="AY28" s="49" t="s">
        <v>37</v>
      </c>
      <c r="AZ28" s="48"/>
      <c r="BA28" s="49"/>
    </row>
    <row r="29" spans="1:54" s="47" customFormat="1" x14ac:dyDescent="0.2">
      <c r="A29" s="37" t="s">
        <v>203</v>
      </c>
      <c r="B29" s="51">
        <v>4</v>
      </c>
      <c r="C29" s="91" t="s">
        <v>233</v>
      </c>
      <c r="D29" s="107" t="s">
        <v>72</v>
      </c>
      <c r="E29" s="56">
        <v>1.4</v>
      </c>
      <c r="F29" s="56">
        <v>0.7</v>
      </c>
      <c r="G29" s="58">
        <v>1</v>
      </c>
      <c r="H29" s="42"/>
      <c r="I29" s="43" t="str">
        <f>IF(H29="OUI",$G29,"")</f>
        <v/>
      </c>
      <c r="J29" s="42" t="s">
        <v>35</v>
      </c>
      <c r="K29" s="41">
        <f>IF(J29="OUI",$G29,"")</f>
        <v>1</v>
      </c>
      <c r="L29" s="65">
        <f t="shared" si="39"/>
        <v>1</v>
      </c>
      <c r="M29" s="65" t="str">
        <f t="shared" si="39"/>
        <v/>
      </c>
      <c r="N29" s="65" t="str">
        <f t="shared" si="39"/>
        <v/>
      </c>
      <c r="O29" s="42"/>
      <c r="P29" s="41" t="str">
        <f>IF(O29="OUI",$G29,"")</f>
        <v/>
      </c>
      <c r="Q29" s="42"/>
      <c r="R29" s="41" t="str">
        <f>IF(Q29="OUI",$G29,"")</f>
        <v/>
      </c>
      <c r="S29" s="42"/>
      <c r="T29" s="41" t="str">
        <f>IF(S29="OUI",$G29,"")</f>
        <v/>
      </c>
      <c r="U29" s="43"/>
      <c r="V29" s="43">
        <f t="shared" si="0"/>
        <v>1</v>
      </c>
      <c r="W29" s="43" t="str">
        <f t="shared" si="1"/>
        <v/>
      </c>
      <c r="X29" s="43" t="str">
        <f t="shared" si="2"/>
        <v/>
      </c>
      <c r="Y29" s="43" t="str">
        <f t="shared" si="3"/>
        <v/>
      </c>
      <c r="Z29" s="43" t="str">
        <f t="shared" si="4"/>
        <v/>
      </c>
      <c r="AA29" s="43">
        <f t="shared" si="5"/>
        <v>4.2</v>
      </c>
      <c r="AB29" s="43">
        <f t="shared" si="6"/>
        <v>1</v>
      </c>
      <c r="AC29" s="43" t="str">
        <f t="shared" si="7"/>
        <v/>
      </c>
      <c r="AD29" s="43" t="str">
        <f t="shared" si="8"/>
        <v/>
      </c>
      <c r="AE29" s="43" t="str">
        <f t="shared" si="9"/>
        <v/>
      </c>
      <c r="AF29" s="43" t="str">
        <f t="shared" si="10"/>
        <v/>
      </c>
      <c r="AG29" s="41">
        <f>+Tableau274546177[[#This Row],[Surf Men ext]]</f>
        <v>1</v>
      </c>
      <c r="AH29" s="43">
        <f t="shared" si="11"/>
        <v>1</v>
      </c>
      <c r="AI29" s="43" t="str">
        <f t="shared" si="12"/>
        <v/>
      </c>
      <c r="AJ29" s="43" t="str">
        <f t="shared" si="13"/>
        <v/>
      </c>
      <c r="AK29" s="43" t="str">
        <f t="shared" si="14"/>
        <v/>
      </c>
      <c r="AL29" s="43" t="str">
        <f t="shared" si="15"/>
        <v/>
      </c>
      <c r="AM29" s="53">
        <f>(2*E29+2*F29)*2</f>
        <v>8.4</v>
      </c>
      <c r="AN29" s="131">
        <v>2025</v>
      </c>
      <c r="AO29" s="54">
        <f t="shared" si="22"/>
        <v>8.4</v>
      </c>
      <c r="AP29" s="54" t="str">
        <f t="shared" si="23"/>
        <v/>
      </c>
      <c r="AQ29" s="54" t="str">
        <f t="shared" si="24"/>
        <v/>
      </c>
      <c r="AR29" s="54" t="str">
        <f t="shared" si="25"/>
        <v/>
      </c>
      <c r="AS29" s="54" t="str">
        <f t="shared" si="26"/>
        <v/>
      </c>
      <c r="AT29" s="54">
        <f>+G29*2</f>
        <v>2</v>
      </c>
      <c r="AU29" s="55" t="s">
        <v>36</v>
      </c>
      <c r="AV29" s="56"/>
      <c r="AW29" s="55"/>
      <c r="AY29" s="49" t="s">
        <v>37</v>
      </c>
      <c r="AZ29" s="129" t="s">
        <v>698</v>
      </c>
      <c r="BA29" s="49"/>
    </row>
    <row r="30" spans="1:54" s="47" customFormat="1" ht="17.25" customHeight="1" x14ac:dyDescent="0.2">
      <c r="A30" s="30" t="s">
        <v>117</v>
      </c>
      <c r="B30" s="31"/>
      <c r="C30" s="32"/>
      <c r="D30" s="32"/>
      <c r="E30" s="32"/>
      <c r="F30" s="32"/>
      <c r="G30" s="33"/>
      <c r="H30" s="34"/>
      <c r="I30" s="31"/>
      <c r="J30" s="34"/>
      <c r="K30" s="31"/>
      <c r="L30" s="31"/>
      <c r="M30" s="31"/>
      <c r="N30" s="31"/>
      <c r="O30" s="34"/>
      <c r="P30" s="31"/>
      <c r="Q30" s="34"/>
      <c r="R30" s="31"/>
      <c r="S30" s="31"/>
      <c r="T30" s="31"/>
      <c r="U30" s="31"/>
      <c r="V30" s="31" t="str">
        <f t="shared" si="0"/>
        <v/>
      </c>
      <c r="W30" s="31" t="str">
        <f t="shared" si="1"/>
        <v/>
      </c>
      <c r="X30" s="31" t="str">
        <f t="shared" si="2"/>
        <v/>
      </c>
      <c r="Y30" s="31" t="str">
        <f t="shared" si="3"/>
        <v/>
      </c>
      <c r="Z30" s="31" t="str">
        <f t="shared" si="4"/>
        <v/>
      </c>
      <c r="AA30" s="31">
        <f t="shared" si="5"/>
        <v>0</v>
      </c>
      <c r="AB30" s="31"/>
      <c r="AC30" s="31"/>
      <c r="AD30" s="31"/>
      <c r="AE30" s="31"/>
      <c r="AF30" s="31"/>
      <c r="AG30" s="31"/>
      <c r="AH30" s="114"/>
      <c r="AI30" s="114"/>
      <c r="AJ30" s="114"/>
      <c r="AK30" s="114"/>
      <c r="AL30" s="114"/>
      <c r="AM30" s="35"/>
      <c r="AN30" s="100"/>
      <c r="AO30" s="34"/>
      <c r="AP30" s="34"/>
      <c r="AQ30" s="34"/>
      <c r="AR30" s="34"/>
      <c r="AS30" s="34"/>
      <c r="AT30" s="34"/>
      <c r="AU30" s="36"/>
      <c r="AV30" s="32"/>
      <c r="AW30" s="31"/>
      <c r="AY30" s="49"/>
      <c r="AZ30" s="48"/>
    </row>
    <row r="31" spans="1:54" s="47" customFormat="1" x14ac:dyDescent="0.2">
      <c r="A31" s="37" t="s">
        <v>203</v>
      </c>
      <c r="B31" s="51">
        <v>5</v>
      </c>
      <c r="C31" s="92" t="s">
        <v>234</v>
      </c>
      <c r="D31" s="107" t="s">
        <v>119</v>
      </c>
      <c r="E31" s="56">
        <v>1.22</v>
      </c>
      <c r="F31" s="56">
        <v>1.75</v>
      </c>
      <c r="G31" s="52">
        <f t="shared" ref="G31:G42" si="40">E31*F31</f>
        <v>2.14</v>
      </c>
      <c r="H31" s="42"/>
      <c r="I31" s="43" t="str">
        <f t="shared" ref="I31:I42" si="41">IF(H31="OUI",$G31,"")</f>
        <v/>
      </c>
      <c r="J31" s="42" t="s">
        <v>35</v>
      </c>
      <c r="K31" s="41">
        <f t="shared" ref="K31:K42" si="42">IF(J31="OUI",$G31,"")</f>
        <v>2.14</v>
      </c>
      <c r="L31" s="65">
        <f t="shared" ref="L31:L42" si="43">+IF(AU31="X",$K31,"")</f>
        <v>2.14</v>
      </c>
      <c r="M31" s="65" t="str">
        <f t="shared" ref="M31:M42" si="44">+IF(AV31="X",$K31,"")</f>
        <v/>
      </c>
      <c r="N31" s="65" t="str">
        <f t="shared" ref="N31:N42" si="45">+IF(AW31="X",$K31,"")</f>
        <v/>
      </c>
      <c r="O31" s="42"/>
      <c r="P31" s="41" t="str">
        <f t="shared" ref="P31:P42" si="46">IF(O31="OUI",$G31,"")</f>
        <v/>
      </c>
      <c r="Q31" s="42"/>
      <c r="R31" s="41" t="str">
        <f t="shared" ref="R31:R42" si="47">IF(Q31="OUI",$G31,"")</f>
        <v/>
      </c>
      <c r="S31" s="42"/>
      <c r="T31" s="41" t="str">
        <f t="shared" ref="T31:T42" si="48">IF(S31="OUI",$G31,"")</f>
        <v/>
      </c>
      <c r="U31" s="43"/>
      <c r="V31" s="43">
        <f t="shared" ref="V31:V47" si="49">IF($AN31=2025,1,"")</f>
        <v>1</v>
      </c>
      <c r="W31" s="43" t="str">
        <f t="shared" ref="W31:W47" si="50">IF($AN31=2026,1,"")</f>
        <v/>
      </c>
      <c r="X31" s="43" t="str">
        <f t="shared" ref="X31:X47" si="51">IF($AN31=2027,1,"")</f>
        <v/>
      </c>
      <c r="Y31" s="43" t="str">
        <f t="shared" ref="Y31:Y47" si="52">IF($AN31=2028,1,"")</f>
        <v/>
      </c>
      <c r="Z31" s="43" t="str">
        <f t="shared" ref="Z31:Z47" si="53">IF($AN31=2029,1,"")</f>
        <v/>
      </c>
      <c r="AA31" s="43">
        <f t="shared" si="5"/>
        <v>5.94</v>
      </c>
      <c r="AB31" s="43">
        <f t="shared" ref="AB31:AB47" si="54">IF($AN31=2025,1,"")</f>
        <v>1</v>
      </c>
      <c r="AC31" s="43" t="str">
        <f t="shared" ref="AC31:AC47" si="55">IF($AN31=2026,1,"")</f>
        <v/>
      </c>
      <c r="AD31" s="43" t="str">
        <f t="shared" ref="AD31:AD47" si="56">IF($AN31=2027,1,"")</f>
        <v/>
      </c>
      <c r="AE31" s="43" t="str">
        <f t="shared" ref="AE31:AE47" si="57">IF($AN31=2028,1,"")</f>
        <v/>
      </c>
      <c r="AF31" s="43" t="str">
        <f t="shared" ref="AF31:AF47" si="58">IF($AN31=2029,1,"")</f>
        <v/>
      </c>
      <c r="AG31" s="41">
        <f>+Tableau274546177[[#This Row],[Surf Men ext]]</f>
        <v>2.14</v>
      </c>
      <c r="AH31" s="43">
        <f t="shared" ref="AH31:AH62" si="59">IF($AN31=2025,$AG31,"")</f>
        <v>2.14</v>
      </c>
      <c r="AI31" s="43" t="str">
        <f t="shared" ref="AI31:AI62" si="60">IF($AN31=2026,$AG31,"")</f>
        <v/>
      </c>
      <c r="AJ31" s="43" t="str">
        <f t="shared" ref="AJ31:AJ62" si="61">IF($AN31=2027,$AG31,"")</f>
        <v/>
      </c>
      <c r="AK31" s="43" t="str">
        <f t="shared" ref="AK31:AK62" si="62">IF($AN31=2028,$AG31,"")</f>
        <v/>
      </c>
      <c r="AL31" s="43" t="str">
        <f t="shared" ref="AL31:AL62" si="63">IF($AN31=2029,$AG31,"")</f>
        <v/>
      </c>
      <c r="AM31" s="53">
        <f t="shared" ref="AM31:AM42" si="64">(2*E31+2*F31)*2</f>
        <v>11.88</v>
      </c>
      <c r="AN31" s="101">
        <v>2025</v>
      </c>
      <c r="AO31" s="54">
        <f t="shared" ref="AO31:AO62" si="65">IF($AN31=2025,$AM31,"")</f>
        <v>11.88</v>
      </c>
      <c r="AP31" s="54" t="str">
        <f t="shared" ref="AP31:AP62" si="66">IF($AN31=2026,$AM31,"")</f>
        <v/>
      </c>
      <c r="AQ31" s="54" t="str">
        <f t="shared" ref="AQ31:AQ62" si="67">IF($AN31=2027,$AM31,"")</f>
        <v/>
      </c>
      <c r="AR31" s="54" t="str">
        <f t="shared" ref="AR31:AR62" si="68">IF($AN31=2028,$AM31,"")</f>
        <v/>
      </c>
      <c r="AS31" s="54" t="str">
        <f t="shared" ref="AS31:AS62" si="69">IF($AN31=2029,$AM31,"")</f>
        <v/>
      </c>
      <c r="AT31" s="54">
        <f t="shared" ref="AT31:AT42" si="70">+G31*2</f>
        <v>4.28</v>
      </c>
      <c r="AU31" s="55" t="s">
        <v>36</v>
      </c>
      <c r="AV31" s="56"/>
      <c r="AW31" s="55"/>
      <c r="AY31" s="49" t="s">
        <v>37</v>
      </c>
      <c r="AZ31" s="48"/>
      <c r="BA31" s="57"/>
    </row>
    <row r="32" spans="1:54" s="47" customFormat="1" x14ac:dyDescent="0.2">
      <c r="A32" s="37" t="s">
        <v>203</v>
      </c>
      <c r="B32" s="51">
        <v>5</v>
      </c>
      <c r="C32" s="92" t="s">
        <v>235</v>
      </c>
      <c r="D32" s="107" t="s">
        <v>119</v>
      </c>
      <c r="E32" s="56">
        <v>1.22</v>
      </c>
      <c r="F32" s="56">
        <v>1.75</v>
      </c>
      <c r="G32" s="52">
        <f t="shared" si="40"/>
        <v>2.14</v>
      </c>
      <c r="H32" s="42"/>
      <c r="I32" s="43" t="str">
        <f t="shared" si="41"/>
        <v/>
      </c>
      <c r="J32" s="42" t="s">
        <v>35</v>
      </c>
      <c r="K32" s="41">
        <f t="shared" si="42"/>
        <v>2.14</v>
      </c>
      <c r="L32" s="65">
        <f t="shared" si="43"/>
        <v>2.14</v>
      </c>
      <c r="M32" s="65" t="str">
        <f t="shared" si="44"/>
        <v/>
      </c>
      <c r="N32" s="65" t="str">
        <f t="shared" si="45"/>
        <v/>
      </c>
      <c r="O32" s="42"/>
      <c r="P32" s="41" t="str">
        <f t="shared" si="46"/>
        <v/>
      </c>
      <c r="Q32" s="42"/>
      <c r="R32" s="41" t="str">
        <f t="shared" si="47"/>
        <v/>
      </c>
      <c r="S32" s="42"/>
      <c r="T32" s="41" t="str">
        <f t="shared" si="48"/>
        <v/>
      </c>
      <c r="U32" s="43"/>
      <c r="V32" s="43">
        <f t="shared" si="49"/>
        <v>1</v>
      </c>
      <c r="W32" s="43" t="str">
        <f t="shared" si="50"/>
        <v/>
      </c>
      <c r="X32" s="43" t="str">
        <f t="shared" si="51"/>
        <v/>
      </c>
      <c r="Y32" s="43" t="str">
        <f t="shared" si="52"/>
        <v/>
      </c>
      <c r="Z32" s="43" t="str">
        <f t="shared" si="53"/>
        <v/>
      </c>
      <c r="AA32" s="43">
        <f t="shared" si="5"/>
        <v>5.94</v>
      </c>
      <c r="AB32" s="43">
        <f t="shared" si="54"/>
        <v>1</v>
      </c>
      <c r="AC32" s="43" t="str">
        <f t="shared" si="55"/>
        <v/>
      </c>
      <c r="AD32" s="43" t="str">
        <f t="shared" si="56"/>
        <v/>
      </c>
      <c r="AE32" s="43" t="str">
        <f t="shared" si="57"/>
        <v/>
      </c>
      <c r="AF32" s="43" t="str">
        <f t="shared" si="58"/>
        <v/>
      </c>
      <c r="AG32" s="41">
        <f>+Tableau274546177[[#This Row],[Surf Men ext]]</f>
        <v>2.14</v>
      </c>
      <c r="AH32" s="43">
        <f t="shared" si="59"/>
        <v>2.14</v>
      </c>
      <c r="AI32" s="43" t="str">
        <f t="shared" si="60"/>
        <v/>
      </c>
      <c r="AJ32" s="43" t="str">
        <f t="shared" si="61"/>
        <v/>
      </c>
      <c r="AK32" s="43" t="str">
        <f t="shared" si="62"/>
        <v/>
      </c>
      <c r="AL32" s="43" t="str">
        <f t="shared" si="63"/>
        <v/>
      </c>
      <c r="AM32" s="53">
        <f t="shared" si="64"/>
        <v>11.88</v>
      </c>
      <c r="AN32" s="101">
        <v>2025</v>
      </c>
      <c r="AO32" s="54">
        <f t="shared" si="65"/>
        <v>11.88</v>
      </c>
      <c r="AP32" s="54" t="str">
        <f t="shared" si="66"/>
        <v/>
      </c>
      <c r="AQ32" s="54" t="str">
        <f t="shared" si="67"/>
        <v/>
      </c>
      <c r="AR32" s="54" t="str">
        <f t="shared" si="68"/>
        <v/>
      </c>
      <c r="AS32" s="54" t="str">
        <f t="shared" si="69"/>
        <v/>
      </c>
      <c r="AT32" s="54">
        <f t="shared" si="70"/>
        <v>4.28</v>
      </c>
      <c r="AU32" s="55" t="s">
        <v>36</v>
      </c>
      <c r="AV32" s="56"/>
      <c r="AW32" s="55"/>
      <c r="AY32" s="49" t="s">
        <v>37</v>
      </c>
      <c r="AZ32" s="48"/>
      <c r="BA32" s="57"/>
    </row>
    <row r="33" spans="1:54" s="47" customFormat="1" x14ac:dyDescent="0.2">
      <c r="A33" s="37" t="s">
        <v>203</v>
      </c>
      <c r="B33" s="51">
        <v>5</v>
      </c>
      <c r="C33" s="92" t="s">
        <v>236</v>
      </c>
      <c r="D33" s="107" t="s">
        <v>119</v>
      </c>
      <c r="E33" s="56">
        <v>1.22</v>
      </c>
      <c r="F33" s="56">
        <v>1.75</v>
      </c>
      <c r="G33" s="52">
        <f t="shared" si="40"/>
        <v>2.14</v>
      </c>
      <c r="H33" s="42"/>
      <c r="I33" s="43" t="str">
        <f t="shared" si="41"/>
        <v/>
      </c>
      <c r="J33" s="42" t="s">
        <v>35</v>
      </c>
      <c r="K33" s="41">
        <f t="shared" si="42"/>
        <v>2.14</v>
      </c>
      <c r="L33" s="65">
        <f t="shared" si="43"/>
        <v>2.14</v>
      </c>
      <c r="M33" s="65" t="str">
        <f t="shared" si="44"/>
        <v/>
      </c>
      <c r="N33" s="65" t="str">
        <f t="shared" si="45"/>
        <v/>
      </c>
      <c r="O33" s="42"/>
      <c r="P33" s="41" t="str">
        <f t="shared" si="46"/>
        <v/>
      </c>
      <c r="Q33" s="42"/>
      <c r="R33" s="41" t="str">
        <f t="shared" si="47"/>
        <v/>
      </c>
      <c r="S33" s="42"/>
      <c r="T33" s="41" t="str">
        <f t="shared" si="48"/>
        <v/>
      </c>
      <c r="U33" s="43"/>
      <c r="V33" s="43">
        <f t="shared" si="49"/>
        <v>1</v>
      </c>
      <c r="W33" s="43" t="str">
        <f t="shared" si="50"/>
        <v/>
      </c>
      <c r="X33" s="43" t="str">
        <f t="shared" si="51"/>
        <v/>
      </c>
      <c r="Y33" s="43" t="str">
        <f t="shared" si="52"/>
        <v/>
      </c>
      <c r="Z33" s="43" t="str">
        <f t="shared" si="53"/>
        <v/>
      </c>
      <c r="AA33" s="43">
        <f t="shared" si="5"/>
        <v>5.94</v>
      </c>
      <c r="AB33" s="43">
        <f t="shared" si="54"/>
        <v>1</v>
      </c>
      <c r="AC33" s="43" t="str">
        <f t="shared" si="55"/>
        <v/>
      </c>
      <c r="AD33" s="43" t="str">
        <f t="shared" si="56"/>
        <v/>
      </c>
      <c r="AE33" s="43" t="str">
        <f t="shared" si="57"/>
        <v/>
      </c>
      <c r="AF33" s="43" t="str">
        <f t="shared" si="58"/>
        <v/>
      </c>
      <c r="AG33" s="41">
        <f>+Tableau274546177[[#This Row],[Surf Men ext]]</f>
        <v>2.14</v>
      </c>
      <c r="AH33" s="43">
        <f t="shared" si="59"/>
        <v>2.14</v>
      </c>
      <c r="AI33" s="43" t="str">
        <f t="shared" si="60"/>
        <v/>
      </c>
      <c r="AJ33" s="43" t="str">
        <f t="shared" si="61"/>
        <v/>
      </c>
      <c r="AK33" s="43" t="str">
        <f t="shared" si="62"/>
        <v/>
      </c>
      <c r="AL33" s="43" t="str">
        <f t="shared" si="63"/>
        <v/>
      </c>
      <c r="AM33" s="53">
        <f t="shared" si="64"/>
        <v>11.88</v>
      </c>
      <c r="AN33" s="101">
        <v>2025</v>
      </c>
      <c r="AO33" s="54">
        <f t="shared" si="65"/>
        <v>11.88</v>
      </c>
      <c r="AP33" s="54" t="str">
        <f t="shared" si="66"/>
        <v/>
      </c>
      <c r="AQ33" s="54" t="str">
        <f t="shared" si="67"/>
        <v/>
      </c>
      <c r="AR33" s="54" t="str">
        <f t="shared" si="68"/>
        <v/>
      </c>
      <c r="AS33" s="54" t="str">
        <f t="shared" si="69"/>
        <v/>
      </c>
      <c r="AT33" s="54">
        <f t="shared" si="70"/>
        <v>4.28</v>
      </c>
      <c r="AU33" s="55" t="s">
        <v>36</v>
      </c>
      <c r="AV33" s="56"/>
      <c r="AW33" s="55"/>
      <c r="AY33" s="49" t="s">
        <v>37</v>
      </c>
      <c r="AZ33" s="48"/>
      <c r="BA33" s="57"/>
    </row>
    <row r="34" spans="1:54" s="47" customFormat="1" x14ac:dyDescent="0.2">
      <c r="A34" s="37" t="s">
        <v>203</v>
      </c>
      <c r="B34" s="51">
        <v>5</v>
      </c>
      <c r="C34" s="91" t="s">
        <v>237</v>
      </c>
      <c r="D34" s="107" t="s">
        <v>119</v>
      </c>
      <c r="E34" s="56">
        <v>1.2</v>
      </c>
      <c r="F34" s="56">
        <v>1.9</v>
      </c>
      <c r="G34" s="52">
        <f t="shared" si="40"/>
        <v>2.2799999999999998</v>
      </c>
      <c r="H34" s="42"/>
      <c r="I34" s="43" t="str">
        <f t="shared" si="41"/>
        <v/>
      </c>
      <c r="J34" s="42" t="s">
        <v>35</v>
      </c>
      <c r="K34" s="41">
        <f t="shared" si="42"/>
        <v>2.2799999999999998</v>
      </c>
      <c r="L34" s="65">
        <f t="shared" si="43"/>
        <v>2.2799999999999998</v>
      </c>
      <c r="M34" s="65" t="str">
        <f t="shared" si="44"/>
        <v/>
      </c>
      <c r="N34" s="65" t="str">
        <f t="shared" si="45"/>
        <v/>
      </c>
      <c r="O34" s="42"/>
      <c r="P34" s="41" t="str">
        <f t="shared" si="46"/>
        <v/>
      </c>
      <c r="Q34" s="42"/>
      <c r="R34" s="41" t="str">
        <f t="shared" si="47"/>
        <v/>
      </c>
      <c r="S34" s="42"/>
      <c r="T34" s="41" t="str">
        <f t="shared" si="48"/>
        <v/>
      </c>
      <c r="U34" s="43"/>
      <c r="V34" s="43" t="str">
        <f t="shared" si="49"/>
        <v/>
      </c>
      <c r="W34" s="43">
        <f t="shared" si="50"/>
        <v>1</v>
      </c>
      <c r="X34" s="43" t="str">
        <f t="shared" si="51"/>
        <v/>
      </c>
      <c r="Y34" s="43" t="str">
        <f t="shared" si="52"/>
        <v/>
      </c>
      <c r="Z34" s="43" t="str">
        <f t="shared" si="53"/>
        <v/>
      </c>
      <c r="AA34" s="43">
        <f t="shared" si="5"/>
        <v>6.2</v>
      </c>
      <c r="AB34" s="43" t="str">
        <f t="shared" si="54"/>
        <v/>
      </c>
      <c r="AC34" s="43">
        <f t="shared" si="55"/>
        <v>1</v>
      </c>
      <c r="AD34" s="43" t="str">
        <f t="shared" si="56"/>
        <v/>
      </c>
      <c r="AE34" s="43" t="str">
        <f t="shared" si="57"/>
        <v/>
      </c>
      <c r="AF34" s="43" t="str">
        <f t="shared" si="58"/>
        <v/>
      </c>
      <c r="AG34" s="41">
        <f>+Tableau274546177[[#This Row],[Surf Men ext]]</f>
        <v>2.2799999999999998</v>
      </c>
      <c r="AH34" s="43" t="str">
        <f t="shared" si="59"/>
        <v/>
      </c>
      <c r="AI34" s="43">
        <f t="shared" si="60"/>
        <v>2.2799999999999998</v>
      </c>
      <c r="AJ34" s="43" t="str">
        <f t="shared" si="61"/>
        <v/>
      </c>
      <c r="AK34" s="43" t="str">
        <f t="shared" si="62"/>
        <v/>
      </c>
      <c r="AL34" s="43" t="str">
        <f t="shared" si="63"/>
        <v/>
      </c>
      <c r="AM34" s="53">
        <f t="shared" si="64"/>
        <v>12.4</v>
      </c>
      <c r="AN34" s="101">
        <v>2026</v>
      </c>
      <c r="AO34" s="54" t="str">
        <f t="shared" si="65"/>
        <v/>
      </c>
      <c r="AP34" s="54">
        <f t="shared" si="66"/>
        <v>12.4</v>
      </c>
      <c r="AQ34" s="54" t="str">
        <f t="shared" si="67"/>
        <v/>
      </c>
      <c r="AR34" s="54" t="str">
        <f t="shared" si="68"/>
        <v/>
      </c>
      <c r="AS34" s="54" t="str">
        <f t="shared" si="69"/>
        <v/>
      </c>
      <c r="AT34" s="54">
        <f t="shared" si="70"/>
        <v>4.5599999999999996</v>
      </c>
      <c r="AU34" s="55" t="s">
        <v>36</v>
      </c>
      <c r="AV34" s="56"/>
      <c r="AW34" s="55"/>
      <c r="AY34" s="49" t="s">
        <v>37</v>
      </c>
      <c r="AZ34" s="48"/>
      <c r="BA34" s="49"/>
    </row>
    <row r="35" spans="1:54" s="47" customFormat="1" x14ac:dyDescent="0.2">
      <c r="A35" s="37" t="s">
        <v>203</v>
      </c>
      <c r="B35" s="51">
        <v>5</v>
      </c>
      <c r="C35" s="91" t="s">
        <v>238</v>
      </c>
      <c r="D35" s="107" t="s">
        <v>239</v>
      </c>
      <c r="E35" s="56">
        <v>1.25</v>
      </c>
      <c r="F35" s="56">
        <v>1.87</v>
      </c>
      <c r="G35" s="52">
        <f t="shared" si="40"/>
        <v>2.34</v>
      </c>
      <c r="H35" s="42"/>
      <c r="I35" s="43" t="str">
        <f t="shared" si="41"/>
        <v/>
      </c>
      <c r="J35" s="42" t="s">
        <v>35</v>
      </c>
      <c r="K35" s="41">
        <f t="shared" si="42"/>
        <v>2.34</v>
      </c>
      <c r="L35" s="65" t="str">
        <f t="shared" si="43"/>
        <v/>
      </c>
      <c r="M35" s="65" t="str">
        <f t="shared" si="44"/>
        <v/>
      </c>
      <c r="N35" s="65">
        <f t="shared" si="45"/>
        <v>2.34</v>
      </c>
      <c r="O35" s="42"/>
      <c r="P35" s="41" t="str">
        <f t="shared" si="46"/>
        <v/>
      </c>
      <c r="Q35" s="42"/>
      <c r="R35" s="41" t="str">
        <f t="shared" si="47"/>
        <v/>
      </c>
      <c r="S35" s="42"/>
      <c r="T35" s="41" t="str">
        <f t="shared" si="48"/>
        <v/>
      </c>
      <c r="U35" s="43"/>
      <c r="V35" s="43" t="str">
        <f t="shared" si="49"/>
        <v/>
      </c>
      <c r="W35" s="43">
        <f t="shared" si="50"/>
        <v>1</v>
      </c>
      <c r="X35" s="43" t="str">
        <f t="shared" si="51"/>
        <v/>
      </c>
      <c r="Y35" s="43" t="str">
        <f t="shared" si="52"/>
        <v/>
      </c>
      <c r="Z35" s="43" t="str">
        <f t="shared" si="53"/>
        <v/>
      </c>
      <c r="AA35" s="43">
        <f t="shared" ref="AA35:AA69" si="71">(2*E35+2*F35)</f>
        <v>6.24</v>
      </c>
      <c r="AB35" s="43" t="str">
        <f t="shared" si="54"/>
        <v/>
      </c>
      <c r="AC35" s="43">
        <f t="shared" si="55"/>
        <v>1</v>
      </c>
      <c r="AD35" s="43" t="str">
        <f t="shared" si="56"/>
        <v/>
      </c>
      <c r="AE35" s="43" t="str">
        <f t="shared" si="57"/>
        <v/>
      </c>
      <c r="AF35" s="43" t="str">
        <f t="shared" si="58"/>
        <v/>
      </c>
      <c r="AG35" s="41">
        <f>+Tableau274546177[[#This Row],[Surf Men ext]]</f>
        <v>2.34</v>
      </c>
      <c r="AH35" s="43" t="str">
        <f t="shared" si="59"/>
        <v/>
      </c>
      <c r="AI35" s="43">
        <f t="shared" si="60"/>
        <v>2.34</v>
      </c>
      <c r="AJ35" s="43" t="str">
        <f t="shared" si="61"/>
        <v/>
      </c>
      <c r="AK35" s="43" t="str">
        <f t="shared" si="62"/>
        <v/>
      </c>
      <c r="AL35" s="43" t="str">
        <f t="shared" si="63"/>
        <v/>
      </c>
      <c r="AM35" s="53">
        <f t="shared" si="64"/>
        <v>12.48</v>
      </c>
      <c r="AN35" s="131">
        <v>2026</v>
      </c>
      <c r="AO35" s="54" t="str">
        <f t="shared" si="65"/>
        <v/>
      </c>
      <c r="AP35" s="54">
        <f t="shared" si="66"/>
        <v>12.48</v>
      </c>
      <c r="AQ35" s="54" t="str">
        <f t="shared" si="67"/>
        <v/>
      </c>
      <c r="AR35" s="54" t="str">
        <f t="shared" si="68"/>
        <v/>
      </c>
      <c r="AS35" s="54" t="str">
        <f t="shared" si="69"/>
        <v/>
      </c>
      <c r="AT35" s="54">
        <f t="shared" si="70"/>
        <v>4.68</v>
      </c>
      <c r="AU35" s="55"/>
      <c r="AV35" s="56"/>
      <c r="AW35" s="55" t="s">
        <v>36</v>
      </c>
      <c r="AY35" s="49" t="s">
        <v>139</v>
      </c>
      <c r="AZ35" s="48"/>
      <c r="BA35" s="67" t="s">
        <v>240</v>
      </c>
      <c r="BB35" s="129" t="s">
        <v>657</v>
      </c>
    </row>
    <row r="36" spans="1:54" s="47" customFormat="1" x14ac:dyDescent="0.2">
      <c r="A36" s="37" t="s">
        <v>203</v>
      </c>
      <c r="B36" s="51">
        <v>5</v>
      </c>
      <c r="C36" s="91" t="s">
        <v>241</v>
      </c>
      <c r="D36" s="107" t="s">
        <v>239</v>
      </c>
      <c r="E36" s="56">
        <v>1.25</v>
      </c>
      <c r="F36" s="56">
        <v>1.87</v>
      </c>
      <c r="G36" s="52">
        <f t="shared" si="40"/>
        <v>2.34</v>
      </c>
      <c r="H36" s="42"/>
      <c r="I36" s="43" t="str">
        <f t="shared" si="41"/>
        <v/>
      </c>
      <c r="J36" s="42" t="s">
        <v>35</v>
      </c>
      <c r="K36" s="41">
        <f t="shared" si="42"/>
        <v>2.34</v>
      </c>
      <c r="L36" s="65" t="str">
        <f t="shared" si="43"/>
        <v/>
      </c>
      <c r="M36" s="65" t="str">
        <f t="shared" si="44"/>
        <v/>
      </c>
      <c r="N36" s="65">
        <f t="shared" si="45"/>
        <v>2.34</v>
      </c>
      <c r="O36" s="42"/>
      <c r="P36" s="41" t="str">
        <f t="shared" si="46"/>
        <v/>
      </c>
      <c r="Q36" s="42"/>
      <c r="R36" s="41" t="str">
        <f t="shared" si="47"/>
        <v/>
      </c>
      <c r="S36" s="42"/>
      <c r="T36" s="41" t="str">
        <f t="shared" si="48"/>
        <v/>
      </c>
      <c r="U36" s="43"/>
      <c r="V36" s="43" t="str">
        <f t="shared" si="49"/>
        <v/>
      </c>
      <c r="W36" s="43">
        <f t="shared" si="50"/>
        <v>1</v>
      </c>
      <c r="X36" s="43" t="str">
        <f t="shared" si="51"/>
        <v/>
      </c>
      <c r="Y36" s="43" t="str">
        <f t="shared" si="52"/>
        <v/>
      </c>
      <c r="Z36" s="43" t="str">
        <f t="shared" si="53"/>
        <v/>
      </c>
      <c r="AA36" s="43">
        <f t="shared" si="71"/>
        <v>6.24</v>
      </c>
      <c r="AB36" s="43" t="str">
        <f t="shared" si="54"/>
        <v/>
      </c>
      <c r="AC36" s="43">
        <f t="shared" si="55"/>
        <v>1</v>
      </c>
      <c r="AD36" s="43" t="str">
        <f t="shared" si="56"/>
        <v/>
      </c>
      <c r="AE36" s="43" t="str">
        <f t="shared" si="57"/>
        <v/>
      </c>
      <c r="AF36" s="43" t="str">
        <f t="shared" si="58"/>
        <v/>
      </c>
      <c r="AG36" s="41">
        <f>+Tableau274546177[[#This Row],[Surf Men ext]]</f>
        <v>2.34</v>
      </c>
      <c r="AH36" s="43" t="str">
        <f t="shared" si="59"/>
        <v/>
      </c>
      <c r="AI36" s="43">
        <f t="shared" si="60"/>
        <v>2.34</v>
      </c>
      <c r="AJ36" s="43" t="str">
        <f t="shared" si="61"/>
        <v/>
      </c>
      <c r="AK36" s="43" t="str">
        <f t="shared" si="62"/>
        <v/>
      </c>
      <c r="AL36" s="43" t="str">
        <f t="shared" si="63"/>
        <v/>
      </c>
      <c r="AM36" s="53">
        <f t="shared" si="64"/>
        <v>12.48</v>
      </c>
      <c r="AN36" s="131">
        <v>2026</v>
      </c>
      <c r="AO36" s="54" t="str">
        <f t="shared" si="65"/>
        <v/>
      </c>
      <c r="AP36" s="54">
        <f t="shared" si="66"/>
        <v>12.48</v>
      </c>
      <c r="AQ36" s="54" t="str">
        <f t="shared" si="67"/>
        <v/>
      </c>
      <c r="AR36" s="54" t="str">
        <f t="shared" si="68"/>
        <v/>
      </c>
      <c r="AS36" s="54" t="str">
        <f t="shared" si="69"/>
        <v/>
      </c>
      <c r="AT36" s="54">
        <f t="shared" si="70"/>
        <v>4.68</v>
      </c>
      <c r="AU36" s="55"/>
      <c r="AV36" s="56"/>
      <c r="AW36" s="55" t="s">
        <v>36</v>
      </c>
      <c r="AY36" s="49" t="s">
        <v>139</v>
      </c>
      <c r="AZ36" s="48"/>
      <c r="BA36" s="67" t="s">
        <v>240</v>
      </c>
      <c r="BB36" s="129" t="s">
        <v>657</v>
      </c>
    </row>
    <row r="37" spans="1:54" s="47" customFormat="1" x14ac:dyDescent="0.2">
      <c r="A37" s="37" t="s">
        <v>203</v>
      </c>
      <c r="B37" s="51">
        <v>5</v>
      </c>
      <c r="C37" s="91" t="s">
        <v>242</v>
      </c>
      <c r="D37" s="107" t="s">
        <v>239</v>
      </c>
      <c r="E37" s="56">
        <v>1.25</v>
      </c>
      <c r="F37" s="56">
        <v>1.87</v>
      </c>
      <c r="G37" s="52">
        <f t="shared" si="40"/>
        <v>2.34</v>
      </c>
      <c r="H37" s="42"/>
      <c r="I37" s="43" t="str">
        <f t="shared" si="41"/>
        <v/>
      </c>
      <c r="J37" s="42" t="s">
        <v>35</v>
      </c>
      <c r="K37" s="41">
        <f t="shared" si="42"/>
        <v>2.34</v>
      </c>
      <c r="L37" s="65" t="str">
        <f t="shared" si="43"/>
        <v/>
      </c>
      <c r="M37" s="65" t="str">
        <f t="shared" si="44"/>
        <v/>
      </c>
      <c r="N37" s="65">
        <f t="shared" si="45"/>
        <v>2.34</v>
      </c>
      <c r="O37" s="42"/>
      <c r="P37" s="41" t="str">
        <f t="shared" si="46"/>
        <v/>
      </c>
      <c r="Q37" s="42"/>
      <c r="R37" s="41" t="str">
        <f t="shared" si="47"/>
        <v/>
      </c>
      <c r="S37" s="42"/>
      <c r="T37" s="41" t="str">
        <f t="shared" si="48"/>
        <v/>
      </c>
      <c r="U37" s="43"/>
      <c r="V37" s="43" t="str">
        <f t="shared" si="49"/>
        <v/>
      </c>
      <c r="W37" s="43">
        <f t="shared" si="50"/>
        <v>1</v>
      </c>
      <c r="X37" s="43" t="str">
        <f t="shared" si="51"/>
        <v/>
      </c>
      <c r="Y37" s="43" t="str">
        <f t="shared" si="52"/>
        <v/>
      </c>
      <c r="Z37" s="43" t="str">
        <f t="shared" si="53"/>
        <v/>
      </c>
      <c r="AA37" s="43">
        <f t="shared" si="71"/>
        <v>6.24</v>
      </c>
      <c r="AB37" s="43" t="str">
        <f t="shared" si="54"/>
        <v/>
      </c>
      <c r="AC37" s="43">
        <f t="shared" si="55"/>
        <v>1</v>
      </c>
      <c r="AD37" s="43" t="str">
        <f t="shared" si="56"/>
        <v/>
      </c>
      <c r="AE37" s="43" t="str">
        <f t="shared" si="57"/>
        <v/>
      </c>
      <c r="AF37" s="43" t="str">
        <f t="shared" si="58"/>
        <v/>
      </c>
      <c r="AG37" s="41">
        <f>+Tableau274546177[[#This Row],[Surf Men ext]]</f>
        <v>2.34</v>
      </c>
      <c r="AH37" s="43" t="str">
        <f t="shared" si="59"/>
        <v/>
      </c>
      <c r="AI37" s="43">
        <f t="shared" si="60"/>
        <v>2.34</v>
      </c>
      <c r="AJ37" s="43" t="str">
        <f t="shared" si="61"/>
        <v/>
      </c>
      <c r="AK37" s="43" t="str">
        <f t="shared" si="62"/>
        <v/>
      </c>
      <c r="AL37" s="43" t="str">
        <f t="shared" si="63"/>
        <v/>
      </c>
      <c r="AM37" s="53">
        <f t="shared" si="64"/>
        <v>12.48</v>
      </c>
      <c r="AN37" s="131">
        <v>2026</v>
      </c>
      <c r="AO37" s="54" t="str">
        <f t="shared" si="65"/>
        <v/>
      </c>
      <c r="AP37" s="54">
        <f t="shared" si="66"/>
        <v>12.48</v>
      </c>
      <c r="AQ37" s="54" t="str">
        <f t="shared" si="67"/>
        <v/>
      </c>
      <c r="AR37" s="54" t="str">
        <f t="shared" si="68"/>
        <v/>
      </c>
      <c r="AS37" s="54" t="str">
        <f t="shared" si="69"/>
        <v/>
      </c>
      <c r="AT37" s="54">
        <f t="shared" si="70"/>
        <v>4.68</v>
      </c>
      <c r="AU37" s="55"/>
      <c r="AV37" s="56"/>
      <c r="AW37" s="55" t="s">
        <v>36</v>
      </c>
      <c r="AY37" s="49" t="s">
        <v>139</v>
      </c>
      <c r="AZ37" s="48"/>
      <c r="BA37" s="67" t="s">
        <v>240</v>
      </c>
      <c r="BB37" s="129" t="s">
        <v>657</v>
      </c>
    </row>
    <row r="38" spans="1:54" s="47" customFormat="1" x14ac:dyDescent="0.2">
      <c r="A38" s="37" t="s">
        <v>203</v>
      </c>
      <c r="B38" s="51">
        <v>5</v>
      </c>
      <c r="C38" s="91" t="s">
        <v>243</v>
      </c>
      <c r="D38" s="107" t="s">
        <v>239</v>
      </c>
      <c r="E38" s="56">
        <v>1.25</v>
      </c>
      <c r="F38" s="56">
        <v>1.87</v>
      </c>
      <c r="G38" s="52">
        <f t="shared" si="40"/>
        <v>2.34</v>
      </c>
      <c r="H38" s="42"/>
      <c r="I38" s="43" t="str">
        <f t="shared" si="41"/>
        <v/>
      </c>
      <c r="J38" s="42" t="s">
        <v>35</v>
      </c>
      <c r="K38" s="41">
        <f t="shared" si="42"/>
        <v>2.34</v>
      </c>
      <c r="L38" s="65" t="str">
        <f t="shared" si="43"/>
        <v/>
      </c>
      <c r="M38" s="65" t="str">
        <f t="shared" si="44"/>
        <v/>
      </c>
      <c r="N38" s="65">
        <f t="shared" si="45"/>
        <v>2.34</v>
      </c>
      <c r="O38" s="42"/>
      <c r="P38" s="41" t="str">
        <f t="shared" si="46"/>
        <v/>
      </c>
      <c r="Q38" s="42"/>
      <c r="R38" s="41" t="str">
        <f t="shared" si="47"/>
        <v/>
      </c>
      <c r="S38" s="42"/>
      <c r="T38" s="41" t="str">
        <f t="shared" si="48"/>
        <v/>
      </c>
      <c r="U38" s="43"/>
      <c r="V38" s="43" t="str">
        <f t="shared" si="49"/>
        <v/>
      </c>
      <c r="W38" s="43">
        <f t="shared" si="50"/>
        <v>1</v>
      </c>
      <c r="X38" s="43" t="str">
        <f t="shared" si="51"/>
        <v/>
      </c>
      <c r="Y38" s="43" t="str">
        <f t="shared" si="52"/>
        <v/>
      </c>
      <c r="Z38" s="43" t="str">
        <f t="shared" si="53"/>
        <v/>
      </c>
      <c r="AA38" s="43">
        <f t="shared" si="71"/>
        <v>6.24</v>
      </c>
      <c r="AB38" s="43" t="str">
        <f t="shared" si="54"/>
        <v/>
      </c>
      <c r="AC38" s="43">
        <f t="shared" si="55"/>
        <v>1</v>
      </c>
      <c r="AD38" s="43" t="str">
        <f t="shared" si="56"/>
        <v/>
      </c>
      <c r="AE38" s="43" t="str">
        <f t="shared" si="57"/>
        <v/>
      </c>
      <c r="AF38" s="43" t="str">
        <f t="shared" si="58"/>
        <v/>
      </c>
      <c r="AG38" s="41">
        <f>+Tableau274546177[[#This Row],[Surf Men ext]]</f>
        <v>2.34</v>
      </c>
      <c r="AH38" s="43" t="str">
        <f t="shared" si="59"/>
        <v/>
      </c>
      <c r="AI38" s="43">
        <f t="shared" si="60"/>
        <v>2.34</v>
      </c>
      <c r="AJ38" s="43" t="str">
        <f t="shared" si="61"/>
        <v/>
      </c>
      <c r="AK38" s="43" t="str">
        <f t="shared" si="62"/>
        <v/>
      </c>
      <c r="AL38" s="43" t="str">
        <f t="shared" si="63"/>
        <v/>
      </c>
      <c r="AM38" s="53">
        <f t="shared" si="64"/>
        <v>12.48</v>
      </c>
      <c r="AN38" s="131">
        <v>2026</v>
      </c>
      <c r="AO38" s="54" t="str">
        <f t="shared" si="65"/>
        <v/>
      </c>
      <c r="AP38" s="54">
        <f t="shared" si="66"/>
        <v>12.48</v>
      </c>
      <c r="AQ38" s="54" t="str">
        <f t="shared" si="67"/>
        <v/>
      </c>
      <c r="AR38" s="54" t="str">
        <f t="shared" si="68"/>
        <v/>
      </c>
      <c r="AS38" s="54" t="str">
        <f t="shared" si="69"/>
        <v/>
      </c>
      <c r="AT38" s="54">
        <f t="shared" si="70"/>
        <v>4.68</v>
      </c>
      <c r="AU38" s="55"/>
      <c r="AV38" s="56"/>
      <c r="AW38" s="55" t="s">
        <v>36</v>
      </c>
      <c r="AY38" s="49" t="s">
        <v>139</v>
      </c>
      <c r="AZ38" s="48"/>
      <c r="BA38" s="67" t="s">
        <v>240</v>
      </c>
      <c r="BB38" s="129" t="s">
        <v>657</v>
      </c>
    </row>
    <row r="39" spans="1:54" s="47" customFormat="1" x14ac:dyDescent="0.2">
      <c r="A39" s="37" t="s">
        <v>203</v>
      </c>
      <c r="B39" s="51">
        <v>5</v>
      </c>
      <c r="C39" s="91" t="s">
        <v>244</v>
      </c>
      <c r="D39" s="107" t="s">
        <v>239</v>
      </c>
      <c r="E39" s="56">
        <v>1.25</v>
      </c>
      <c r="F39" s="56">
        <v>1.87</v>
      </c>
      <c r="G39" s="52">
        <f t="shared" si="40"/>
        <v>2.34</v>
      </c>
      <c r="H39" s="42"/>
      <c r="I39" s="43" t="str">
        <f t="shared" si="41"/>
        <v/>
      </c>
      <c r="J39" s="42" t="s">
        <v>35</v>
      </c>
      <c r="K39" s="41">
        <f t="shared" si="42"/>
        <v>2.34</v>
      </c>
      <c r="L39" s="65" t="str">
        <f t="shared" si="43"/>
        <v/>
      </c>
      <c r="M39" s="65" t="str">
        <f t="shared" si="44"/>
        <v/>
      </c>
      <c r="N39" s="65">
        <f t="shared" si="45"/>
        <v>2.34</v>
      </c>
      <c r="O39" s="42"/>
      <c r="P39" s="41" t="str">
        <f t="shared" si="46"/>
        <v/>
      </c>
      <c r="Q39" s="42"/>
      <c r="R39" s="41" t="str">
        <f t="shared" si="47"/>
        <v/>
      </c>
      <c r="S39" s="42"/>
      <c r="T39" s="41" t="str">
        <f t="shared" si="48"/>
        <v/>
      </c>
      <c r="U39" s="43"/>
      <c r="V39" s="43" t="str">
        <f t="shared" si="49"/>
        <v/>
      </c>
      <c r="W39" s="43">
        <f t="shared" si="50"/>
        <v>1</v>
      </c>
      <c r="X39" s="43" t="str">
        <f t="shared" si="51"/>
        <v/>
      </c>
      <c r="Y39" s="43" t="str">
        <f t="shared" si="52"/>
        <v/>
      </c>
      <c r="Z39" s="43" t="str">
        <f t="shared" si="53"/>
        <v/>
      </c>
      <c r="AA39" s="43">
        <f t="shared" si="71"/>
        <v>6.24</v>
      </c>
      <c r="AB39" s="43" t="str">
        <f t="shared" si="54"/>
        <v/>
      </c>
      <c r="AC39" s="43">
        <f t="shared" si="55"/>
        <v>1</v>
      </c>
      <c r="AD39" s="43" t="str">
        <f t="shared" si="56"/>
        <v/>
      </c>
      <c r="AE39" s="43" t="str">
        <f t="shared" si="57"/>
        <v/>
      </c>
      <c r="AF39" s="43" t="str">
        <f t="shared" si="58"/>
        <v/>
      </c>
      <c r="AG39" s="41">
        <f>+Tableau274546177[[#This Row],[Surf Men ext]]</f>
        <v>2.34</v>
      </c>
      <c r="AH39" s="43" t="str">
        <f t="shared" si="59"/>
        <v/>
      </c>
      <c r="AI39" s="43">
        <f t="shared" si="60"/>
        <v>2.34</v>
      </c>
      <c r="AJ39" s="43" t="str">
        <f t="shared" si="61"/>
        <v/>
      </c>
      <c r="AK39" s="43" t="str">
        <f t="shared" si="62"/>
        <v/>
      </c>
      <c r="AL39" s="43" t="str">
        <f t="shared" si="63"/>
        <v/>
      </c>
      <c r="AM39" s="53">
        <f t="shared" si="64"/>
        <v>12.48</v>
      </c>
      <c r="AN39" s="131">
        <v>2026</v>
      </c>
      <c r="AO39" s="54" t="str">
        <f t="shared" si="65"/>
        <v/>
      </c>
      <c r="AP39" s="54">
        <f t="shared" si="66"/>
        <v>12.48</v>
      </c>
      <c r="AQ39" s="54" t="str">
        <f t="shared" si="67"/>
        <v/>
      </c>
      <c r="AR39" s="54" t="str">
        <f t="shared" si="68"/>
        <v/>
      </c>
      <c r="AS39" s="54" t="str">
        <f t="shared" si="69"/>
        <v/>
      </c>
      <c r="AT39" s="54">
        <f t="shared" si="70"/>
        <v>4.68</v>
      </c>
      <c r="AU39" s="55"/>
      <c r="AV39" s="56"/>
      <c r="AW39" s="55" t="s">
        <v>36</v>
      </c>
      <c r="AY39" s="49" t="s">
        <v>139</v>
      </c>
      <c r="AZ39" s="48"/>
      <c r="BA39" s="67" t="s">
        <v>240</v>
      </c>
      <c r="BB39" s="129" t="s">
        <v>657</v>
      </c>
    </row>
    <row r="40" spans="1:54" s="47" customFormat="1" x14ac:dyDescent="0.2">
      <c r="A40" s="37" t="s">
        <v>203</v>
      </c>
      <c r="B40" s="51">
        <v>5</v>
      </c>
      <c r="C40" s="91" t="s">
        <v>245</v>
      </c>
      <c r="D40" s="107" t="s">
        <v>239</v>
      </c>
      <c r="E40" s="56">
        <v>1.25</v>
      </c>
      <c r="F40" s="56">
        <v>1.87</v>
      </c>
      <c r="G40" s="52">
        <f t="shared" si="40"/>
        <v>2.34</v>
      </c>
      <c r="H40" s="42"/>
      <c r="I40" s="43" t="str">
        <f t="shared" si="41"/>
        <v/>
      </c>
      <c r="J40" s="42" t="s">
        <v>35</v>
      </c>
      <c r="K40" s="41">
        <f t="shared" si="42"/>
        <v>2.34</v>
      </c>
      <c r="L40" s="65" t="str">
        <f t="shared" si="43"/>
        <v/>
      </c>
      <c r="M40" s="65" t="str">
        <f t="shared" si="44"/>
        <v/>
      </c>
      <c r="N40" s="65">
        <f t="shared" si="45"/>
        <v>2.34</v>
      </c>
      <c r="O40" s="42"/>
      <c r="P40" s="41" t="str">
        <f t="shared" si="46"/>
        <v/>
      </c>
      <c r="Q40" s="42"/>
      <c r="R40" s="41" t="str">
        <f t="shared" si="47"/>
        <v/>
      </c>
      <c r="S40" s="42"/>
      <c r="T40" s="41" t="str">
        <f t="shared" si="48"/>
        <v/>
      </c>
      <c r="U40" s="43"/>
      <c r="V40" s="43" t="str">
        <f t="shared" si="49"/>
        <v/>
      </c>
      <c r="W40" s="43">
        <f t="shared" si="50"/>
        <v>1</v>
      </c>
      <c r="X40" s="43" t="str">
        <f t="shared" si="51"/>
        <v/>
      </c>
      <c r="Y40" s="43" t="str">
        <f t="shared" si="52"/>
        <v/>
      </c>
      <c r="Z40" s="43" t="str">
        <f t="shared" si="53"/>
        <v/>
      </c>
      <c r="AA40" s="43">
        <f t="shared" si="71"/>
        <v>6.24</v>
      </c>
      <c r="AB40" s="43" t="str">
        <f t="shared" si="54"/>
        <v/>
      </c>
      <c r="AC40" s="43">
        <f t="shared" si="55"/>
        <v>1</v>
      </c>
      <c r="AD40" s="43" t="str">
        <f t="shared" si="56"/>
        <v/>
      </c>
      <c r="AE40" s="43" t="str">
        <f t="shared" si="57"/>
        <v/>
      </c>
      <c r="AF40" s="43" t="str">
        <f t="shared" si="58"/>
        <v/>
      </c>
      <c r="AG40" s="41">
        <f>+Tableau274546177[[#This Row],[Surf Men ext]]</f>
        <v>2.34</v>
      </c>
      <c r="AH40" s="43" t="str">
        <f t="shared" si="59"/>
        <v/>
      </c>
      <c r="AI40" s="43">
        <f t="shared" si="60"/>
        <v>2.34</v>
      </c>
      <c r="AJ40" s="43" t="str">
        <f t="shared" si="61"/>
        <v/>
      </c>
      <c r="AK40" s="43" t="str">
        <f t="shared" si="62"/>
        <v/>
      </c>
      <c r="AL40" s="43" t="str">
        <f t="shared" si="63"/>
        <v/>
      </c>
      <c r="AM40" s="53">
        <f t="shared" si="64"/>
        <v>12.48</v>
      </c>
      <c r="AN40" s="131">
        <v>2026</v>
      </c>
      <c r="AO40" s="54" t="str">
        <f t="shared" si="65"/>
        <v/>
      </c>
      <c r="AP40" s="54">
        <f t="shared" si="66"/>
        <v>12.48</v>
      </c>
      <c r="AQ40" s="54" t="str">
        <f t="shared" si="67"/>
        <v/>
      </c>
      <c r="AR40" s="54" t="str">
        <f t="shared" si="68"/>
        <v/>
      </c>
      <c r="AS40" s="54" t="str">
        <f t="shared" si="69"/>
        <v/>
      </c>
      <c r="AT40" s="54">
        <f t="shared" si="70"/>
        <v>4.68</v>
      </c>
      <c r="AU40" s="55"/>
      <c r="AV40" s="56"/>
      <c r="AW40" s="55" t="s">
        <v>36</v>
      </c>
      <c r="AY40" s="49" t="s">
        <v>139</v>
      </c>
      <c r="AZ40" s="48"/>
      <c r="BA40" s="67" t="s">
        <v>240</v>
      </c>
      <c r="BB40" s="129" t="s">
        <v>657</v>
      </c>
    </row>
    <row r="41" spans="1:54" s="47" customFormat="1" x14ac:dyDescent="0.2">
      <c r="A41" s="37" t="s">
        <v>203</v>
      </c>
      <c r="B41" s="51">
        <v>5</v>
      </c>
      <c r="C41" s="91" t="s">
        <v>246</v>
      </c>
      <c r="D41" s="107" t="s">
        <v>239</v>
      </c>
      <c r="E41" s="56">
        <v>1.25</v>
      </c>
      <c r="F41" s="56">
        <v>1.87</v>
      </c>
      <c r="G41" s="52">
        <f t="shared" si="40"/>
        <v>2.34</v>
      </c>
      <c r="H41" s="42"/>
      <c r="I41" s="43" t="str">
        <f t="shared" si="41"/>
        <v/>
      </c>
      <c r="J41" s="42" t="s">
        <v>35</v>
      </c>
      <c r="K41" s="41">
        <f t="shared" si="42"/>
        <v>2.34</v>
      </c>
      <c r="L41" s="65" t="str">
        <f t="shared" si="43"/>
        <v/>
      </c>
      <c r="M41" s="65" t="str">
        <f t="shared" si="44"/>
        <v/>
      </c>
      <c r="N41" s="65">
        <f t="shared" si="45"/>
        <v>2.34</v>
      </c>
      <c r="O41" s="42"/>
      <c r="P41" s="41" t="str">
        <f t="shared" si="46"/>
        <v/>
      </c>
      <c r="Q41" s="42"/>
      <c r="R41" s="41" t="str">
        <f t="shared" si="47"/>
        <v/>
      </c>
      <c r="S41" s="42"/>
      <c r="T41" s="41" t="str">
        <f t="shared" si="48"/>
        <v/>
      </c>
      <c r="U41" s="43"/>
      <c r="V41" s="43" t="str">
        <f t="shared" si="49"/>
        <v/>
      </c>
      <c r="W41" s="43">
        <f t="shared" si="50"/>
        <v>1</v>
      </c>
      <c r="X41" s="43" t="str">
        <f t="shared" si="51"/>
        <v/>
      </c>
      <c r="Y41" s="43" t="str">
        <f t="shared" si="52"/>
        <v/>
      </c>
      <c r="Z41" s="43" t="str">
        <f t="shared" si="53"/>
        <v/>
      </c>
      <c r="AA41" s="43">
        <f t="shared" si="71"/>
        <v>6.24</v>
      </c>
      <c r="AB41" s="43" t="str">
        <f t="shared" si="54"/>
        <v/>
      </c>
      <c r="AC41" s="43">
        <f t="shared" si="55"/>
        <v>1</v>
      </c>
      <c r="AD41" s="43" t="str">
        <f t="shared" si="56"/>
        <v/>
      </c>
      <c r="AE41" s="43" t="str">
        <f t="shared" si="57"/>
        <v/>
      </c>
      <c r="AF41" s="43" t="str">
        <f t="shared" si="58"/>
        <v/>
      </c>
      <c r="AG41" s="41">
        <f>+Tableau274546177[[#This Row],[Surf Men ext]]</f>
        <v>2.34</v>
      </c>
      <c r="AH41" s="43" t="str">
        <f t="shared" si="59"/>
        <v/>
      </c>
      <c r="AI41" s="43">
        <f t="shared" si="60"/>
        <v>2.34</v>
      </c>
      <c r="AJ41" s="43" t="str">
        <f t="shared" si="61"/>
        <v/>
      </c>
      <c r="AK41" s="43" t="str">
        <f t="shared" si="62"/>
        <v/>
      </c>
      <c r="AL41" s="43" t="str">
        <f t="shared" si="63"/>
        <v/>
      </c>
      <c r="AM41" s="53">
        <f t="shared" si="64"/>
        <v>12.48</v>
      </c>
      <c r="AN41" s="131">
        <v>2026</v>
      </c>
      <c r="AO41" s="54" t="str">
        <f t="shared" si="65"/>
        <v/>
      </c>
      <c r="AP41" s="54">
        <f t="shared" si="66"/>
        <v>12.48</v>
      </c>
      <c r="AQ41" s="54" t="str">
        <f t="shared" si="67"/>
        <v/>
      </c>
      <c r="AR41" s="54" t="str">
        <f t="shared" si="68"/>
        <v/>
      </c>
      <c r="AS41" s="54" t="str">
        <f t="shared" si="69"/>
        <v/>
      </c>
      <c r="AT41" s="54">
        <f t="shared" si="70"/>
        <v>4.68</v>
      </c>
      <c r="AU41" s="55"/>
      <c r="AV41" s="56"/>
      <c r="AW41" s="55" t="s">
        <v>36</v>
      </c>
      <c r="AY41" s="49" t="s">
        <v>139</v>
      </c>
      <c r="AZ41" s="48"/>
      <c r="BA41" s="67" t="s">
        <v>240</v>
      </c>
      <c r="BB41" s="129" t="s">
        <v>657</v>
      </c>
    </row>
    <row r="42" spans="1:54" s="47" customFormat="1" x14ac:dyDescent="0.2">
      <c r="A42" s="37" t="s">
        <v>203</v>
      </c>
      <c r="B42" s="51">
        <v>5</v>
      </c>
      <c r="C42" s="91" t="s">
        <v>247</v>
      </c>
      <c r="D42" s="107" t="s">
        <v>239</v>
      </c>
      <c r="E42" s="56">
        <v>1.25</v>
      </c>
      <c r="F42" s="56">
        <v>1.87</v>
      </c>
      <c r="G42" s="52">
        <f t="shared" si="40"/>
        <v>2.34</v>
      </c>
      <c r="H42" s="42"/>
      <c r="I42" s="43" t="str">
        <f t="shared" si="41"/>
        <v/>
      </c>
      <c r="J42" s="42" t="s">
        <v>35</v>
      </c>
      <c r="K42" s="41">
        <f t="shared" si="42"/>
        <v>2.34</v>
      </c>
      <c r="L42" s="65" t="str">
        <f t="shared" si="43"/>
        <v/>
      </c>
      <c r="M42" s="65" t="str">
        <f t="shared" si="44"/>
        <v/>
      </c>
      <c r="N42" s="65">
        <f t="shared" si="45"/>
        <v>2.34</v>
      </c>
      <c r="O42" s="42"/>
      <c r="P42" s="41" t="str">
        <f t="shared" si="46"/>
        <v/>
      </c>
      <c r="Q42" s="42"/>
      <c r="R42" s="41" t="str">
        <f t="shared" si="47"/>
        <v/>
      </c>
      <c r="S42" s="42"/>
      <c r="T42" s="41" t="str">
        <f t="shared" si="48"/>
        <v/>
      </c>
      <c r="U42" s="43"/>
      <c r="V42" s="43" t="str">
        <f t="shared" si="49"/>
        <v/>
      </c>
      <c r="W42" s="43">
        <f t="shared" si="50"/>
        <v>1</v>
      </c>
      <c r="X42" s="43" t="str">
        <f t="shared" si="51"/>
        <v/>
      </c>
      <c r="Y42" s="43" t="str">
        <f t="shared" si="52"/>
        <v/>
      </c>
      <c r="Z42" s="43" t="str">
        <f t="shared" si="53"/>
        <v/>
      </c>
      <c r="AA42" s="43">
        <f t="shared" si="71"/>
        <v>6.24</v>
      </c>
      <c r="AB42" s="43" t="str">
        <f t="shared" si="54"/>
        <v/>
      </c>
      <c r="AC42" s="43">
        <f t="shared" si="55"/>
        <v>1</v>
      </c>
      <c r="AD42" s="43" t="str">
        <f t="shared" si="56"/>
        <v/>
      </c>
      <c r="AE42" s="43" t="str">
        <f t="shared" si="57"/>
        <v/>
      </c>
      <c r="AF42" s="43" t="str">
        <f t="shared" si="58"/>
        <v/>
      </c>
      <c r="AG42" s="41">
        <f>+Tableau274546177[[#This Row],[Surf Men ext]]</f>
        <v>2.34</v>
      </c>
      <c r="AH42" s="43" t="str">
        <f t="shared" si="59"/>
        <v/>
      </c>
      <c r="AI42" s="43">
        <f t="shared" si="60"/>
        <v>2.34</v>
      </c>
      <c r="AJ42" s="43" t="str">
        <f t="shared" si="61"/>
        <v/>
      </c>
      <c r="AK42" s="43" t="str">
        <f t="shared" si="62"/>
        <v/>
      </c>
      <c r="AL42" s="43" t="str">
        <f t="shared" si="63"/>
        <v/>
      </c>
      <c r="AM42" s="53">
        <f t="shared" si="64"/>
        <v>12.48</v>
      </c>
      <c r="AN42" s="101">
        <v>2026</v>
      </c>
      <c r="AO42" s="54" t="str">
        <f t="shared" si="65"/>
        <v/>
      </c>
      <c r="AP42" s="54">
        <f t="shared" si="66"/>
        <v>12.48</v>
      </c>
      <c r="AQ42" s="54" t="str">
        <f t="shared" si="67"/>
        <v/>
      </c>
      <c r="AR42" s="54" t="str">
        <f t="shared" si="68"/>
        <v/>
      </c>
      <c r="AS42" s="54" t="str">
        <f t="shared" si="69"/>
        <v/>
      </c>
      <c r="AT42" s="54">
        <f t="shared" si="70"/>
        <v>4.68</v>
      </c>
      <c r="AU42" s="55"/>
      <c r="AV42" s="56"/>
      <c r="AW42" s="55" t="s">
        <v>36</v>
      </c>
      <c r="AY42" s="49" t="s">
        <v>139</v>
      </c>
      <c r="AZ42" s="48"/>
      <c r="BA42" s="67" t="s">
        <v>240</v>
      </c>
    </row>
    <row r="43" spans="1:54" s="47" customFormat="1" ht="17.25" customHeight="1" x14ac:dyDescent="0.2">
      <c r="A43" s="30" t="s">
        <v>140</v>
      </c>
      <c r="B43" s="31"/>
      <c r="C43" s="32"/>
      <c r="D43" s="32"/>
      <c r="E43" s="32"/>
      <c r="F43" s="32"/>
      <c r="G43" s="33"/>
      <c r="H43" s="34"/>
      <c r="I43" s="31"/>
      <c r="J43" s="34"/>
      <c r="K43" s="31"/>
      <c r="L43" s="31"/>
      <c r="M43" s="31"/>
      <c r="N43" s="31"/>
      <c r="O43" s="34"/>
      <c r="P43" s="31"/>
      <c r="Q43" s="34"/>
      <c r="R43" s="31"/>
      <c r="S43" s="31"/>
      <c r="T43" s="31"/>
      <c r="U43" s="31"/>
      <c r="V43" s="31" t="str">
        <f t="shared" si="49"/>
        <v/>
      </c>
      <c r="W43" s="31" t="str">
        <f t="shared" si="50"/>
        <v/>
      </c>
      <c r="X43" s="31" t="str">
        <f t="shared" si="51"/>
        <v/>
      </c>
      <c r="Y43" s="31" t="str">
        <f t="shared" si="52"/>
        <v/>
      </c>
      <c r="Z43" s="31" t="str">
        <f t="shared" si="53"/>
        <v/>
      </c>
      <c r="AA43" s="31">
        <f t="shared" si="71"/>
        <v>0</v>
      </c>
      <c r="AB43" s="31"/>
      <c r="AC43" s="31"/>
      <c r="AD43" s="31"/>
      <c r="AE43" s="31"/>
      <c r="AF43" s="31"/>
      <c r="AG43" s="31"/>
      <c r="AH43" s="114"/>
      <c r="AI43" s="114"/>
      <c r="AJ43" s="114"/>
      <c r="AK43" s="114"/>
      <c r="AL43" s="114"/>
      <c r="AM43" s="35"/>
      <c r="AN43" s="100"/>
      <c r="AO43" s="34"/>
      <c r="AP43" s="34"/>
      <c r="AQ43" s="34"/>
      <c r="AR43" s="34"/>
      <c r="AS43" s="34"/>
      <c r="AT43" s="34"/>
      <c r="AU43" s="36"/>
      <c r="AV43" s="32"/>
      <c r="AW43" s="31"/>
      <c r="AY43" s="49"/>
      <c r="AZ43" s="48"/>
    </row>
    <row r="44" spans="1:54" s="47" customFormat="1" x14ac:dyDescent="0.2">
      <c r="A44" s="37" t="s">
        <v>203</v>
      </c>
      <c r="B44" s="51">
        <v>6</v>
      </c>
      <c r="C44" s="91" t="s">
        <v>248</v>
      </c>
      <c r="D44" s="107" t="s">
        <v>142</v>
      </c>
      <c r="E44" s="56">
        <v>1.17</v>
      </c>
      <c r="F44" s="56">
        <v>1.87</v>
      </c>
      <c r="G44" s="52">
        <f t="shared" ref="G44:G55" si="72">E44*F44</f>
        <v>2.19</v>
      </c>
      <c r="H44" s="42"/>
      <c r="I44" s="43" t="str">
        <f t="shared" ref="I44:I55" si="73">IF(H44="OUI",$G44,"")</f>
        <v/>
      </c>
      <c r="J44" s="42" t="s">
        <v>35</v>
      </c>
      <c r="K44" s="41">
        <f t="shared" ref="K44:K55" si="74">IF(J44="OUI",$G44,"")</f>
        <v>2.19</v>
      </c>
      <c r="L44" s="65">
        <f t="shared" ref="L44:L55" si="75">+IF(AU44="X",$K44,"")</f>
        <v>2.19</v>
      </c>
      <c r="M44" s="65" t="str">
        <f t="shared" ref="M44:M55" si="76">+IF(AV44="X",$K44,"")</f>
        <v/>
      </c>
      <c r="N44" s="65" t="str">
        <f t="shared" ref="N44:N55" si="77">+IF(AW44="X",$K44,"")</f>
        <v/>
      </c>
      <c r="O44" s="42"/>
      <c r="P44" s="41" t="str">
        <f t="shared" ref="P44:P55" si="78">IF(O44="OUI",$G44,"")</f>
        <v/>
      </c>
      <c r="Q44" s="42"/>
      <c r="R44" s="41" t="str">
        <f t="shared" ref="R44:R55" si="79">IF(Q44="OUI",$G44,"")</f>
        <v/>
      </c>
      <c r="S44" s="42"/>
      <c r="T44" s="41" t="str">
        <f t="shared" ref="T44:T55" si="80">IF(S44="OUI",$G44,"")</f>
        <v/>
      </c>
      <c r="U44" s="43"/>
      <c r="V44" s="43" t="str">
        <f t="shared" si="49"/>
        <v/>
      </c>
      <c r="W44" s="43">
        <f t="shared" si="50"/>
        <v>1</v>
      </c>
      <c r="X44" s="43" t="str">
        <f t="shared" si="51"/>
        <v/>
      </c>
      <c r="Y44" s="43" t="str">
        <f t="shared" si="52"/>
        <v/>
      </c>
      <c r="Z44" s="43" t="str">
        <f t="shared" si="53"/>
        <v/>
      </c>
      <c r="AA44" s="43">
        <f t="shared" si="71"/>
        <v>6.08</v>
      </c>
      <c r="AB44" s="43" t="str">
        <f t="shared" si="54"/>
        <v/>
      </c>
      <c r="AC44" s="43">
        <f t="shared" si="55"/>
        <v>1</v>
      </c>
      <c r="AD44" s="43" t="str">
        <f t="shared" si="56"/>
        <v/>
      </c>
      <c r="AE44" s="43" t="str">
        <f t="shared" si="57"/>
        <v/>
      </c>
      <c r="AF44" s="43" t="str">
        <f t="shared" si="58"/>
        <v/>
      </c>
      <c r="AG44" s="41">
        <f>+Tableau274546177[[#This Row],[Surf Men ext]]</f>
        <v>2.19</v>
      </c>
      <c r="AH44" s="43" t="str">
        <f t="shared" si="59"/>
        <v/>
      </c>
      <c r="AI44" s="43">
        <f t="shared" si="60"/>
        <v>2.19</v>
      </c>
      <c r="AJ44" s="43" t="str">
        <f t="shared" si="61"/>
        <v/>
      </c>
      <c r="AK44" s="43" t="str">
        <f t="shared" si="62"/>
        <v/>
      </c>
      <c r="AL44" s="43" t="str">
        <f t="shared" si="63"/>
        <v/>
      </c>
      <c r="AM44" s="53">
        <f t="shared" ref="AM44:AM55" si="81">(2*E44+2*F44)*2</f>
        <v>12.16</v>
      </c>
      <c r="AN44" s="131">
        <v>2026</v>
      </c>
      <c r="AO44" s="54" t="str">
        <f t="shared" si="65"/>
        <v/>
      </c>
      <c r="AP44" s="54">
        <f t="shared" si="66"/>
        <v>12.16</v>
      </c>
      <c r="AQ44" s="54" t="str">
        <f t="shared" si="67"/>
        <v/>
      </c>
      <c r="AR44" s="54" t="str">
        <f t="shared" si="68"/>
        <v/>
      </c>
      <c r="AS44" s="54" t="str">
        <f t="shared" si="69"/>
        <v/>
      </c>
      <c r="AT44" s="54">
        <f t="shared" ref="AT44:AT55" si="82">+G44*2</f>
        <v>4.38</v>
      </c>
      <c r="AU44" s="55" t="s">
        <v>36</v>
      </c>
      <c r="AV44" s="56"/>
      <c r="AW44" s="55"/>
      <c r="AY44" s="49" t="s">
        <v>143</v>
      </c>
      <c r="AZ44" s="48"/>
      <c r="BB44" s="129" t="s">
        <v>657</v>
      </c>
    </row>
    <row r="45" spans="1:54" s="47" customFormat="1" x14ac:dyDescent="0.2">
      <c r="A45" s="37" t="s">
        <v>203</v>
      </c>
      <c r="B45" s="51">
        <v>6</v>
      </c>
      <c r="C45" s="91" t="s">
        <v>249</v>
      </c>
      <c r="D45" s="107" t="s">
        <v>142</v>
      </c>
      <c r="E45" s="56">
        <v>1.17</v>
      </c>
      <c r="F45" s="56">
        <v>1.87</v>
      </c>
      <c r="G45" s="52">
        <f t="shared" si="72"/>
        <v>2.19</v>
      </c>
      <c r="H45" s="42"/>
      <c r="I45" s="43" t="str">
        <f t="shared" si="73"/>
        <v/>
      </c>
      <c r="J45" s="42" t="s">
        <v>35</v>
      </c>
      <c r="K45" s="41">
        <f t="shared" si="74"/>
        <v>2.19</v>
      </c>
      <c r="L45" s="65">
        <f t="shared" si="75"/>
        <v>2.19</v>
      </c>
      <c r="M45" s="65" t="str">
        <f t="shared" si="76"/>
        <v/>
      </c>
      <c r="N45" s="65" t="str">
        <f t="shared" si="77"/>
        <v/>
      </c>
      <c r="O45" s="42"/>
      <c r="P45" s="41" t="str">
        <f t="shared" si="78"/>
        <v/>
      </c>
      <c r="Q45" s="42"/>
      <c r="R45" s="41" t="str">
        <f t="shared" si="79"/>
        <v/>
      </c>
      <c r="S45" s="42"/>
      <c r="T45" s="41" t="str">
        <f t="shared" si="80"/>
        <v/>
      </c>
      <c r="U45" s="43"/>
      <c r="V45" s="43" t="str">
        <f t="shared" si="49"/>
        <v/>
      </c>
      <c r="W45" s="43">
        <f t="shared" si="50"/>
        <v>1</v>
      </c>
      <c r="X45" s="43" t="str">
        <f t="shared" si="51"/>
        <v/>
      </c>
      <c r="Y45" s="43" t="str">
        <f t="shared" si="52"/>
        <v/>
      </c>
      <c r="Z45" s="43" t="str">
        <f t="shared" si="53"/>
        <v/>
      </c>
      <c r="AA45" s="43">
        <f t="shared" si="71"/>
        <v>6.08</v>
      </c>
      <c r="AB45" s="43" t="str">
        <f t="shared" si="54"/>
        <v/>
      </c>
      <c r="AC45" s="43">
        <f t="shared" si="55"/>
        <v>1</v>
      </c>
      <c r="AD45" s="43" t="str">
        <f t="shared" si="56"/>
        <v/>
      </c>
      <c r="AE45" s="43" t="str">
        <f t="shared" si="57"/>
        <v/>
      </c>
      <c r="AF45" s="43" t="str">
        <f t="shared" si="58"/>
        <v/>
      </c>
      <c r="AG45" s="41">
        <f>+Tableau274546177[[#This Row],[Surf Men ext]]</f>
        <v>2.19</v>
      </c>
      <c r="AH45" s="43" t="str">
        <f t="shared" si="59"/>
        <v/>
      </c>
      <c r="AI45" s="43">
        <f t="shared" si="60"/>
        <v>2.19</v>
      </c>
      <c r="AJ45" s="43" t="str">
        <f t="shared" si="61"/>
        <v/>
      </c>
      <c r="AK45" s="43" t="str">
        <f t="shared" si="62"/>
        <v/>
      </c>
      <c r="AL45" s="43" t="str">
        <f t="shared" si="63"/>
        <v/>
      </c>
      <c r="AM45" s="53">
        <f t="shared" si="81"/>
        <v>12.16</v>
      </c>
      <c r="AN45" s="131">
        <v>2026</v>
      </c>
      <c r="AO45" s="54" t="str">
        <f t="shared" si="65"/>
        <v/>
      </c>
      <c r="AP45" s="54">
        <f t="shared" si="66"/>
        <v>12.16</v>
      </c>
      <c r="AQ45" s="54" t="str">
        <f t="shared" si="67"/>
        <v/>
      </c>
      <c r="AR45" s="54" t="str">
        <f t="shared" si="68"/>
        <v/>
      </c>
      <c r="AS45" s="54" t="str">
        <f t="shared" si="69"/>
        <v/>
      </c>
      <c r="AT45" s="54">
        <f t="shared" si="82"/>
        <v>4.38</v>
      </c>
      <c r="AU45" s="55" t="s">
        <v>36</v>
      </c>
      <c r="AV45" s="56"/>
      <c r="AW45" s="55"/>
      <c r="AY45" s="49" t="s">
        <v>143</v>
      </c>
      <c r="AZ45" s="48"/>
      <c r="BB45" s="129" t="s">
        <v>657</v>
      </c>
    </row>
    <row r="46" spans="1:54" s="47" customFormat="1" x14ac:dyDescent="0.2">
      <c r="A46" s="37" t="s">
        <v>203</v>
      </c>
      <c r="B46" s="51">
        <v>6</v>
      </c>
      <c r="C46" s="91" t="s">
        <v>250</v>
      </c>
      <c r="D46" s="107" t="s">
        <v>142</v>
      </c>
      <c r="E46" s="56">
        <v>1.17</v>
      </c>
      <c r="F46" s="56">
        <v>1.87</v>
      </c>
      <c r="G46" s="52">
        <f t="shared" si="72"/>
        <v>2.19</v>
      </c>
      <c r="H46" s="42"/>
      <c r="I46" s="43" t="str">
        <f t="shared" si="73"/>
        <v/>
      </c>
      <c r="J46" s="42" t="s">
        <v>35</v>
      </c>
      <c r="K46" s="41">
        <f t="shared" si="74"/>
        <v>2.19</v>
      </c>
      <c r="L46" s="65">
        <f t="shared" si="75"/>
        <v>2.19</v>
      </c>
      <c r="M46" s="65" t="str">
        <f t="shared" si="76"/>
        <v/>
      </c>
      <c r="N46" s="65" t="str">
        <f t="shared" si="77"/>
        <v/>
      </c>
      <c r="O46" s="42"/>
      <c r="P46" s="41" t="str">
        <f t="shared" si="78"/>
        <v/>
      </c>
      <c r="Q46" s="42"/>
      <c r="R46" s="41" t="str">
        <f t="shared" si="79"/>
        <v/>
      </c>
      <c r="S46" s="42"/>
      <c r="T46" s="41" t="str">
        <f t="shared" si="80"/>
        <v/>
      </c>
      <c r="U46" s="43"/>
      <c r="V46" s="43" t="str">
        <f t="shared" si="49"/>
        <v/>
      </c>
      <c r="W46" s="43">
        <f t="shared" si="50"/>
        <v>1</v>
      </c>
      <c r="X46" s="43" t="str">
        <f t="shared" si="51"/>
        <v/>
      </c>
      <c r="Y46" s="43" t="str">
        <f t="shared" si="52"/>
        <v/>
      </c>
      <c r="Z46" s="43" t="str">
        <f t="shared" si="53"/>
        <v/>
      </c>
      <c r="AA46" s="43">
        <f t="shared" si="71"/>
        <v>6.08</v>
      </c>
      <c r="AB46" s="43" t="str">
        <f t="shared" si="54"/>
        <v/>
      </c>
      <c r="AC46" s="43">
        <f t="shared" si="55"/>
        <v>1</v>
      </c>
      <c r="AD46" s="43" t="str">
        <f t="shared" si="56"/>
        <v/>
      </c>
      <c r="AE46" s="43" t="str">
        <f t="shared" si="57"/>
        <v/>
      </c>
      <c r="AF46" s="43" t="str">
        <f t="shared" si="58"/>
        <v/>
      </c>
      <c r="AG46" s="41">
        <f>+Tableau274546177[[#This Row],[Surf Men ext]]</f>
        <v>2.19</v>
      </c>
      <c r="AH46" s="43" t="str">
        <f t="shared" si="59"/>
        <v/>
      </c>
      <c r="AI46" s="43">
        <f t="shared" si="60"/>
        <v>2.19</v>
      </c>
      <c r="AJ46" s="43" t="str">
        <f t="shared" si="61"/>
        <v/>
      </c>
      <c r="AK46" s="43" t="str">
        <f t="shared" si="62"/>
        <v/>
      </c>
      <c r="AL46" s="43" t="str">
        <f t="shared" si="63"/>
        <v/>
      </c>
      <c r="AM46" s="53">
        <f t="shared" si="81"/>
        <v>12.16</v>
      </c>
      <c r="AN46" s="131">
        <v>2026</v>
      </c>
      <c r="AO46" s="54" t="str">
        <f t="shared" si="65"/>
        <v/>
      </c>
      <c r="AP46" s="54">
        <f t="shared" si="66"/>
        <v>12.16</v>
      </c>
      <c r="AQ46" s="54" t="str">
        <f t="shared" si="67"/>
        <v/>
      </c>
      <c r="AR46" s="54" t="str">
        <f t="shared" si="68"/>
        <v/>
      </c>
      <c r="AS46" s="54" t="str">
        <f t="shared" si="69"/>
        <v/>
      </c>
      <c r="AT46" s="54">
        <f t="shared" si="82"/>
        <v>4.38</v>
      </c>
      <c r="AU46" s="55" t="s">
        <v>36</v>
      </c>
      <c r="AV46" s="56"/>
      <c r="AW46" s="55"/>
      <c r="AY46" s="49" t="s">
        <v>143</v>
      </c>
      <c r="AZ46" s="48"/>
      <c r="BB46" s="129" t="s">
        <v>657</v>
      </c>
    </row>
    <row r="47" spans="1:54" s="47" customFormat="1" x14ac:dyDescent="0.2">
      <c r="A47" s="37" t="s">
        <v>203</v>
      </c>
      <c r="B47" s="51">
        <v>6</v>
      </c>
      <c r="C47" s="91" t="s">
        <v>251</v>
      </c>
      <c r="D47" s="107" t="s">
        <v>142</v>
      </c>
      <c r="E47" s="56">
        <v>1.17</v>
      </c>
      <c r="F47" s="56">
        <v>1.87</v>
      </c>
      <c r="G47" s="52">
        <f t="shared" si="72"/>
        <v>2.19</v>
      </c>
      <c r="H47" s="42"/>
      <c r="I47" s="43" t="str">
        <f t="shared" si="73"/>
        <v/>
      </c>
      <c r="J47" s="42" t="s">
        <v>35</v>
      </c>
      <c r="K47" s="41">
        <f t="shared" si="74"/>
        <v>2.19</v>
      </c>
      <c r="L47" s="65">
        <f t="shared" si="75"/>
        <v>2.19</v>
      </c>
      <c r="M47" s="65" t="str">
        <f t="shared" si="76"/>
        <v/>
      </c>
      <c r="N47" s="65" t="str">
        <f t="shared" si="77"/>
        <v/>
      </c>
      <c r="O47" s="42"/>
      <c r="P47" s="41" t="str">
        <f t="shared" si="78"/>
        <v/>
      </c>
      <c r="Q47" s="42"/>
      <c r="R47" s="41" t="str">
        <f t="shared" si="79"/>
        <v/>
      </c>
      <c r="S47" s="42"/>
      <c r="T47" s="41" t="str">
        <f t="shared" si="80"/>
        <v/>
      </c>
      <c r="U47" s="43"/>
      <c r="V47" s="43" t="str">
        <f t="shared" si="49"/>
        <v/>
      </c>
      <c r="W47" s="43">
        <f t="shared" si="50"/>
        <v>1</v>
      </c>
      <c r="X47" s="43" t="str">
        <f t="shared" si="51"/>
        <v/>
      </c>
      <c r="Y47" s="43" t="str">
        <f t="shared" si="52"/>
        <v/>
      </c>
      <c r="Z47" s="43" t="str">
        <f t="shared" si="53"/>
        <v/>
      </c>
      <c r="AA47" s="43">
        <f t="shared" si="71"/>
        <v>6.08</v>
      </c>
      <c r="AB47" s="43" t="str">
        <f t="shared" si="54"/>
        <v/>
      </c>
      <c r="AC47" s="43">
        <f t="shared" si="55"/>
        <v>1</v>
      </c>
      <c r="AD47" s="43" t="str">
        <f t="shared" si="56"/>
        <v/>
      </c>
      <c r="AE47" s="43" t="str">
        <f t="shared" si="57"/>
        <v/>
      </c>
      <c r="AF47" s="43" t="str">
        <f t="shared" si="58"/>
        <v/>
      </c>
      <c r="AG47" s="41">
        <f>+Tableau274546177[[#This Row],[Surf Men ext]]</f>
        <v>2.19</v>
      </c>
      <c r="AH47" s="43" t="str">
        <f t="shared" si="59"/>
        <v/>
      </c>
      <c r="AI47" s="43">
        <f t="shared" si="60"/>
        <v>2.19</v>
      </c>
      <c r="AJ47" s="43" t="str">
        <f t="shared" si="61"/>
        <v/>
      </c>
      <c r="AK47" s="43" t="str">
        <f t="shared" si="62"/>
        <v/>
      </c>
      <c r="AL47" s="43" t="str">
        <f t="shared" si="63"/>
        <v/>
      </c>
      <c r="AM47" s="53">
        <f t="shared" si="81"/>
        <v>12.16</v>
      </c>
      <c r="AN47" s="131">
        <v>2026</v>
      </c>
      <c r="AO47" s="54" t="str">
        <f t="shared" si="65"/>
        <v/>
      </c>
      <c r="AP47" s="54">
        <f t="shared" si="66"/>
        <v>12.16</v>
      </c>
      <c r="AQ47" s="54" t="str">
        <f t="shared" si="67"/>
        <v/>
      </c>
      <c r="AR47" s="54" t="str">
        <f t="shared" si="68"/>
        <v/>
      </c>
      <c r="AS47" s="54" t="str">
        <f t="shared" si="69"/>
        <v/>
      </c>
      <c r="AT47" s="54">
        <f t="shared" si="82"/>
        <v>4.38</v>
      </c>
      <c r="AU47" s="55" t="s">
        <v>36</v>
      </c>
      <c r="AV47" s="56"/>
      <c r="AW47" s="55"/>
      <c r="AY47" s="49" t="s">
        <v>143</v>
      </c>
      <c r="AZ47" s="48"/>
      <c r="BB47" s="129" t="s">
        <v>657</v>
      </c>
    </row>
    <row r="48" spans="1:54" s="47" customFormat="1" x14ac:dyDescent="0.2">
      <c r="A48" s="37" t="s">
        <v>203</v>
      </c>
      <c r="B48" s="51">
        <v>6</v>
      </c>
      <c r="C48" s="94" t="s">
        <v>252</v>
      </c>
      <c r="D48" s="107" t="s">
        <v>164</v>
      </c>
      <c r="E48" s="56">
        <v>0.72</v>
      </c>
      <c r="F48" s="56">
        <v>0.92</v>
      </c>
      <c r="G48" s="58">
        <v>1</v>
      </c>
      <c r="H48" s="42"/>
      <c r="I48" s="43" t="str">
        <f t="shared" si="73"/>
        <v/>
      </c>
      <c r="J48" s="42"/>
      <c r="K48" s="41" t="str">
        <f t="shared" si="74"/>
        <v/>
      </c>
      <c r="L48" s="65" t="str">
        <f t="shared" si="75"/>
        <v/>
      </c>
      <c r="M48" s="65" t="str">
        <f t="shared" si="76"/>
        <v/>
      </c>
      <c r="N48" s="65" t="str">
        <f t="shared" si="77"/>
        <v/>
      </c>
      <c r="O48" s="42"/>
      <c r="P48" s="41" t="str">
        <f t="shared" si="78"/>
        <v/>
      </c>
      <c r="Q48" s="42"/>
      <c r="R48" s="41" t="str">
        <f t="shared" si="79"/>
        <v/>
      </c>
      <c r="S48" s="42" t="s">
        <v>35</v>
      </c>
      <c r="T48" s="41">
        <f t="shared" si="80"/>
        <v>1</v>
      </c>
      <c r="U48" s="43"/>
      <c r="V48" s="117"/>
      <c r="W48" s="117"/>
      <c r="X48" s="117"/>
      <c r="Y48" s="117"/>
      <c r="Z48" s="117"/>
      <c r="AA48" s="117">
        <f t="shared" si="71"/>
        <v>3.28</v>
      </c>
      <c r="AB48" s="117"/>
      <c r="AC48" s="117"/>
      <c r="AD48" s="117"/>
      <c r="AE48" s="117"/>
      <c r="AF48" s="117"/>
      <c r="AG48" s="41">
        <f>+Tableau274546177[[#This Row],[Surf Men ext]]</f>
        <v>1</v>
      </c>
      <c r="AH48" s="43" t="str">
        <f t="shared" si="59"/>
        <v/>
      </c>
      <c r="AI48" s="43" t="str">
        <f t="shared" si="60"/>
        <v/>
      </c>
      <c r="AJ48" s="43" t="str">
        <f t="shared" si="61"/>
        <v/>
      </c>
      <c r="AK48" s="43" t="str">
        <f t="shared" si="62"/>
        <v/>
      </c>
      <c r="AL48" s="43">
        <f t="shared" si="63"/>
        <v>1</v>
      </c>
      <c r="AM48" s="53">
        <f t="shared" si="81"/>
        <v>6.56</v>
      </c>
      <c r="AN48" s="101">
        <v>2029</v>
      </c>
      <c r="AO48" s="54" t="str">
        <f t="shared" si="65"/>
        <v/>
      </c>
      <c r="AP48" s="54" t="str">
        <f t="shared" si="66"/>
        <v/>
      </c>
      <c r="AQ48" s="54" t="str">
        <f t="shared" si="67"/>
        <v/>
      </c>
      <c r="AR48" s="54" t="str">
        <f t="shared" si="68"/>
        <v/>
      </c>
      <c r="AS48" s="54">
        <f t="shared" si="69"/>
        <v>6.56</v>
      </c>
      <c r="AT48" s="54">
        <f t="shared" si="82"/>
        <v>2</v>
      </c>
      <c r="AU48" s="55"/>
      <c r="AV48" s="56" t="s">
        <v>36</v>
      </c>
      <c r="AW48" s="55"/>
      <c r="AY48" s="49" t="s">
        <v>161</v>
      </c>
      <c r="AZ48" s="48"/>
    </row>
    <row r="49" spans="1:237" s="47" customFormat="1" x14ac:dyDescent="0.2">
      <c r="A49" s="37" t="s">
        <v>203</v>
      </c>
      <c r="B49" s="51">
        <v>6</v>
      </c>
      <c r="C49" s="94" t="s">
        <v>253</v>
      </c>
      <c r="D49" s="107" t="s">
        <v>164</v>
      </c>
      <c r="E49" s="56">
        <v>0.72</v>
      </c>
      <c r="F49" s="56">
        <v>0.92</v>
      </c>
      <c r="G49" s="58">
        <v>1</v>
      </c>
      <c r="H49" s="42"/>
      <c r="I49" s="43" t="str">
        <f t="shared" si="73"/>
        <v/>
      </c>
      <c r="J49" s="42"/>
      <c r="K49" s="41" t="str">
        <f t="shared" si="74"/>
        <v/>
      </c>
      <c r="L49" s="65" t="str">
        <f t="shared" si="75"/>
        <v/>
      </c>
      <c r="M49" s="65" t="str">
        <f t="shared" si="76"/>
        <v/>
      </c>
      <c r="N49" s="65" t="str">
        <f t="shared" si="77"/>
        <v/>
      </c>
      <c r="O49" s="42"/>
      <c r="P49" s="41" t="str">
        <f t="shared" si="78"/>
        <v/>
      </c>
      <c r="Q49" s="42"/>
      <c r="R49" s="41" t="str">
        <f t="shared" si="79"/>
        <v/>
      </c>
      <c r="S49" s="42" t="s">
        <v>35</v>
      </c>
      <c r="T49" s="41">
        <f t="shared" si="80"/>
        <v>1</v>
      </c>
      <c r="U49" s="43"/>
      <c r="V49" s="117"/>
      <c r="W49" s="117"/>
      <c r="X49" s="117"/>
      <c r="Y49" s="117"/>
      <c r="Z49" s="117"/>
      <c r="AA49" s="117">
        <f t="shared" si="71"/>
        <v>3.28</v>
      </c>
      <c r="AB49" s="117"/>
      <c r="AC49" s="117"/>
      <c r="AD49" s="117"/>
      <c r="AE49" s="117"/>
      <c r="AF49" s="117"/>
      <c r="AG49" s="41">
        <f>+Tableau274546177[[#This Row],[Surf Men ext]]</f>
        <v>1</v>
      </c>
      <c r="AH49" s="43" t="str">
        <f t="shared" si="59"/>
        <v/>
      </c>
      <c r="AI49" s="43" t="str">
        <f t="shared" si="60"/>
        <v/>
      </c>
      <c r="AJ49" s="43" t="str">
        <f t="shared" si="61"/>
        <v/>
      </c>
      <c r="AK49" s="43" t="str">
        <f t="shared" si="62"/>
        <v/>
      </c>
      <c r="AL49" s="43">
        <f t="shared" si="63"/>
        <v>1</v>
      </c>
      <c r="AM49" s="53">
        <f t="shared" si="81"/>
        <v>6.56</v>
      </c>
      <c r="AN49" s="101">
        <v>2029</v>
      </c>
      <c r="AO49" s="54" t="str">
        <f t="shared" si="65"/>
        <v/>
      </c>
      <c r="AP49" s="54" t="str">
        <f t="shared" si="66"/>
        <v/>
      </c>
      <c r="AQ49" s="54" t="str">
        <f t="shared" si="67"/>
        <v/>
      </c>
      <c r="AR49" s="54" t="str">
        <f t="shared" si="68"/>
        <v/>
      </c>
      <c r="AS49" s="54">
        <f t="shared" si="69"/>
        <v>6.56</v>
      </c>
      <c r="AT49" s="54">
        <f t="shared" si="82"/>
        <v>2</v>
      </c>
      <c r="AU49" s="55"/>
      <c r="AV49" s="56" t="s">
        <v>36</v>
      </c>
      <c r="AW49" s="55"/>
      <c r="AY49" s="49" t="s">
        <v>161</v>
      </c>
      <c r="AZ49" s="48"/>
    </row>
    <row r="50" spans="1:237" s="47" customFormat="1" x14ac:dyDescent="0.2">
      <c r="A50" s="37" t="s">
        <v>203</v>
      </c>
      <c r="B50" s="51">
        <v>6</v>
      </c>
      <c r="C50" s="94" t="s">
        <v>254</v>
      </c>
      <c r="D50" s="107" t="s">
        <v>164</v>
      </c>
      <c r="E50" s="56">
        <v>0.72</v>
      </c>
      <c r="F50" s="56">
        <v>0.92</v>
      </c>
      <c r="G50" s="58">
        <v>1</v>
      </c>
      <c r="H50" s="42"/>
      <c r="I50" s="43" t="str">
        <f t="shared" si="73"/>
        <v/>
      </c>
      <c r="J50" s="42"/>
      <c r="K50" s="41" t="str">
        <f t="shared" si="74"/>
        <v/>
      </c>
      <c r="L50" s="65" t="str">
        <f t="shared" si="75"/>
        <v/>
      </c>
      <c r="M50" s="65" t="str">
        <f t="shared" si="76"/>
        <v/>
      </c>
      <c r="N50" s="65" t="str">
        <f t="shared" si="77"/>
        <v/>
      </c>
      <c r="O50" s="42"/>
      <c r="P50" s="41" t="str">
        <f t="shared" si="78"/>
        <v/>
      </c>
      <c r="Q50" s="42"/>
      <c r="R50" s="41" t="str">
        <f t="shared" si="79"/>
        <v/>
      </c>
      <c r="S50" s="42" t="s">
        <v>35</v>
      </c>
      <c r="T50" s="41">
        <f t="shared" si="80"/>
        <v>1</v>
      </c>
      <c r="U50" s="43"/>
      <c r="V50" s="117"/>
      <c r="W50" s="117"/>
      <c r="X50" s="117"/>
      <c r="Y50" s="117"/>
      <c r="Z50" s="117"/>
      <c r="AA50" s="117">
        <f t="shared" si="71"/>
        <v>3.28</v>
      </c>
      <c r="AB50" s="117"/>
      <c r="AC50" s="117"/>
      <c r="AD50" s="117"/>
      <c r="AE50" s="117"/>
      <c r="AF50" s="117"/>
      <c r="AG50" s="41">
        <f>+Tableau274546177[[#This Row],[Surf Men ext]]</f>
        <v>1</v>
      </c>
      <c r="AH50" s="43" t="str">
        <f t="shared" si="59"/>
        <v/>
      </c>
      <c r="AI50" s="43" t="str">
        <f t="shared" si="60"/>
        <v/>
      </c>
      <c r="AJ50" s="43" t="str">
        <f t="shared" si="61"/>
        <v/>
      </c>
      <c r="AK50" s="43" t="str">
        <f t="shared" si="62"/>
        <v/>
      </c>
      <c r="AL50" s="43">
        <f t="shared" si="63"/>
        <v>1</v>
      </c>
      <c r="AM50" s="53">
        <f t="shared" si="81"/>
        <v>6.56</v>
      </c>
      <c r="AN50" s="101">
        <v>2029</v>
      </c>
      <c r="AO50" s="54" t="str">
        <f t="shared" si="65"/>
        <v/>
      </c>
      <c r="AP50" s="54" t="str">
        <f t="shared" si="66"/>
        <v/>
      </c>
      <c r="AQ50" s="54" t="str">
        <f t="shared" si="67"/>
        <v/>
      </c>
      <c r="AR50" s="54" t="str">
        <f t="shared" si="68"/>
        <v/>
      </c>
      <c r="AS50" s="54">
        <f t="shared" si="69"/>
        <v>6.56</v>
      </c>
      <c r="AT50" s="54">
        <f t="shared" si="82"/>
        <v>2</v>
      </c>
      <c r="AU50" s="55"/>
      <c r="AV50" s="56" t="s">
        <v>36</v>
      </c>
      <c r="AW50" s="55"/>
      <c r="AY50" s="49" t="s">
        <v>161</v>
      </c>
      <c r="AZ50" s="48"/>
    </row>
    <row r="51" spans="1:237" s="47" customFormat="1" x14ac:dyDescent="0.2">
      <c r="A51" s="37" t="s">
        <v>203</v>
      </c>
      <c r="B51" s="51">
        <v>6</v>
      </c>
      <c r="C51" s="94" t="s">
        <v>255</v>
      </c>
      <c r="D51" s="107" t="s">
        <v>164</v>
      </c>
      <c r="E51" s="56">
        <v>0.72</v>
      </c>
      <c r="F51" s="56">
        <v>0.92</v>
      </c>
      <c r="G51" s="58">
        <v>1</v>
      </c>
      <c r="H51" s="42"/>
      <c r="I51" s="43" t="str">
        <f t="shared" si="73"/>
        <v/>
      </c>
      <c r="J51" s="42"/>
      <c r="K51" s="41" t="str">
        <f t="shared" si="74"/>
        <v/>
      </c>
      <c r="L51" s="65" t="str">
        <f t="shared" si="75"/>
        <v/>
      </c>
      <c r="M51" s="65" t="str">
        <f t="shared" si="76"/>
        <v/>
      </c>
      <c r="N51" s="65" t="str">
        <f t="shared" si="77"/>
        <v/>
      </c>
      <c r="O51" s="42"/>
      <c r="P51" s="41" t="str">
        <f t="shared" si="78"/>
        <v/>
      </c>
      <c r="Q51" s="42"/>
      <c r="R51" s="41" t="str">
        <f t="shared" si="79"/>
        <v/>
      </c>
      <c r="S51" s="42" t="s">
        <v>35</v>
      </c>
      <c r="T51" s="41">
        <f t="shared" si="80"/>
        <v>1</v>
      </c>
      <c r="U51" s="43"/>
      <c r="V51" s="117"/>
      <c r="W51" s="117"/>
      <c r="X51" s="117"/>
      <c r="Y51" s="117"/>
      <c r="Z51" s="117"/>
      <c r="AA51" s="117">
        <f t="shared" si="71"/>
        <v>3.28</v>
      </c>
      <c r="AB51" s="117"/>
      <c r="AC51" s="117"/>
      <c r="AD51" s="117"/>
      <c r="AE51" s="117"/>
      <c r="AF51" s="117"/>
      <c r="AG51" s="41">
        <f>+Tableau274546177[[#This Row],[Surf Men ext]]</f>
        <v>1</v>
      </c>
      <c r="AH51" s="43" t="str">
        <f t="shared" si="59"/>
        <v/>
      </c>
      <c r="AI51" s="43" t="str">
        <f t="shared" si="60"/>
        <v/>
      </c>
      <c r="AJ51" s="43" t="str">
        <f t="shared" si="61"/>
        <v/>
      </c>
      <c r="AK51" s="43" t="str">
        <f t="shared" si="62"/>
        <v/>
      </c>
      <c r="AL51" s="43">
        <f t="shared" si="63"/>
        <v>1</v>
      </c>
      <c r="AM51" s="53">
        <f t="shared" si="81"/>
        <v>6.56</v>
      </c>
      <c r="AN51" s="101">
        <v>2029</v>
      </c>
      <c r="AO51" s="54" t="str">
        <f t="shared" si="65"/>
        <v/>
      </c>
      <c r="AP51" s="54" t="str">
        <f t="shared" si="66"/>
        <v/>
      </c>
      <c r="AQ51" s="54" t="str">
        <f t="shared" si="67"/>
        <v/>
      </c>
      <c r="AR51" s="54" t="str">
        <f t="shared" si="68"/>
        <v/>
      </c>
      <c r="AS51" s="54">
        <f t="shared" si="69"/>
        <v>6.56</v>
      </c>
      <c r="AT51" s="54">
        <f t="shared" si="82"/>
        <v>2</v>
      </c>
      <c r="AU51" s="55"/>
      <c r="AV51" s="56" t="s">
        <v>36</v>
      </c>
      <c r="AW51" s="55"/>
      <c r="AY51" s="49" t="s">
        <v>161</v>
      </c>
      <c r="AZ51" s="48"/>
    </row>
    <row r="52" spans="1:237" s="47" customFormat="1" x14ac:dyDescent="0.2">
      <c r="A52" s="37" t="s">
        <v>203</v>
      </c>
      <c r="B52" s="51">
        <v>6</v>
      </c>
      <c r="C52" s="94" t="s">
        <v>256</v>
      </c>
      <c r="D52" s="107" t="s">
        <v>164</v>
      </c>
      <c r="E52" s="56">
        <v>0.72</v>
      </c>
      <c r="F52" s="56">
        <v>0.92</v>
      </c>
      <c r="G52" s="58">
        <v>1</v>
      </c>
      <c r="H52" s="42"/>
      <c r="I52" s="43" t="str">
        <f t="shared" si="73"/>
        <v/>
      </c>
      <c r="J52" s="42"/>
      <c r="K52" s="41" t="str">
        <f t="shared" si="74"/>
        <v/>
      </c>
      <c r="L52" s="65" t="str">
        <f t="shared" si="75"/>
        <v/>
      </c>
      <c r="M52" s="65" t="str">
        <f t="shared" si="76"/>
        <v/>
      </c>
      <c r="N52" s="65" t="str">
        <f t="shared" si="77"/>
        <v/>
      </c>
      <c r="O52" s="42"/>
      <c r="P52" s="41" t="str">
        <f t="shared" si="78"/>
        <v/>
      </c>
      <c r="Q52" s="42"/>
      <c r="R52" s="41" t="str">
        <f t="shared" si="79"/>
        <v/>
      </c>
      <c r="S52" s="42" t="s">
        <v>35</v>
      </c>
      <c r="T52" s="41">
        <f t="shared" si="80"/>
        <v>1</v>
      </c>
      <c r="U52" s="43"/>
      <c r="V52" s="117"/>
      <c r="W52" s="117"/>
      <c r="X52" s="117"/>
      <c r="Y52" s="117"/>
      <c r="Z52" s="117"/>
      <c r="AA52" s="117">
        <f t="shared" si="71"/>
        <v>3.28</v>
      </c>
      <c r="AB52" s="117"/>
      <c r="AC52" s="117"/>
      <c r="AD52" s="117"/>
      <c r="AE52" s="117"/>
      <c r="AF52" s="117"/>
      <c r="AG52" s="41">
        <f>+Tableau274546177[[#This Row],[Surf Men ext]]</f>
        <v>1</v>
      </c>
      <c r="AH52" s="43" t="str">
        <f t="shared" si="59"/>
        <v/>
      </c>
      <c r="AI52" s="43" t="str">
        <f t="shared" si="60"/>
        <v/>
      </c>
      <c r="AJ52" s="43" t="str">
        <f t="shared" si="61"/>
        <v/>
      </c>
      <c r="AK52" s="43" t="str">
        <f t="shared" si="62"/>
        <v/>
      </c>
      <c r="AL52" s="43">
        <f t="shared" si="63"/>
        <v>1</v>
      </c>
      <c r="AM52" s="53">
        <f t="shared" si="81"/>
        <v>6.56</v>
      </c>
      <c r="AN52" s="101">
        <v>2029</v>
      </c>
      <c r="AO52" s="54" t="str">
        <f t="shared" si="65"/>
        <v/>
      </c>
      <c r="AP52" s="54" t="str">
        <f t="shared" si="66"/>
        <v/>
      </c>
      <c r="AQ52" s="54" t="str">
        <f t="shared" si="67"/>
        <v/>
      </c>
      <c r="AR52" s="54" t="str">
        <f t="shared" si="68"/>
        <v/>
      </c>
      <c r="AS52" s="54">
        <f t="shared" si="69"/>
        <v>6.56</v>
      </c>
      <c r="AT52" s="54">
        <f t="shared" si="82"/>
        <v>2</v>
      </c>
      <c r="AU52" s="55"/>
      <c r="AV52" s="56" t="s">
        <v>36</v>
      </c>
      <c r="AW52" s="55"/>
      <c r="AY52" s="49" t="s">
        <v>161</v>
      </c>
      <c r="AZ52" s="48"/>
    </row>
    <row r="53" spans="1:237" s="47" customFormat="1" x14ac:dyDescent="0.2">
      <c r="A53" s="37" t="s">
        <v>203</v>
      </c>
      <c r="B53" s="51">
        <v>6</v>
      </c>
      <c r="C53" s="94" t="s">
        <v>257</v>
      </c>
      <c r="D53" s="107" t="s">
        <v>164</v>
      </c>
      <c r="E53" s="56">
        <v>0.72</v>
      </c>
      <c r="F53" s="56">
        <v>0.92</v>
      </c>
      <c r="G53" s="58">
        <v>1</v>
      </c>
      <c r="H53" s="42"/>
      <c r="I53" s="43" t="str">
        <f t="shared" si="73"/>
        <v/>
      </c>
      <c r="J53" s="42"/>
      <c r="K53" s="41" t="str">
        <f t="shared" si="74"/>
        <v/>
      </c>
      <c r="L53" s="65" t="str">
        <f t="shared" si="75"/>
        <v/>
      </c>
      <c r="M53" s="65" t="str">
        <f t="shared" si="76"/>
        <v/>
      </c>
      <c r="N53" s="65" t="str">
        <f t="shared" si="77"/>
        <v/>
      </c>
      <c r="O53" s="42"/>
      <c r="P53" s="41" t="str">
        <f t="shared" si="78"/>
        <v/>
      </c>
      <c r="Q53" s="42"/>
      <c r="R53" s="41" t="str">
        <f t="shared" si="79"/>
        <v/>
      </c>
      <c r="S53" s="42" t="s">
        <v>35</v>
      </c>
      <c r="T53" s="41">
        <f t="shared" si="80"/>
        <v>1</v>
      </c>
      <c r="U53" s="43"/>
      <c r="V53" s="117"/>
      <c r="W53" s="117"/>
      <c r="X53" s="117"/>
      <c r="Y53" s="117"/>
      <c r="Z53" s="117"/>
      <c r="AA53" s="117">
        <f t="shared" si="71"/>
        <v>3.28</v>
      </c>
      <c r="AB53" s="117"/>
      <c r="AC53" s="117"/>
      <c r="AD53" s="117"/>
      <c r="AE53" s="117"/>
      <c r="AF53" s="117"/>
      <c r="AG53" s="41">
        <f>+Tableau274546177[[#This Row],[Surf Men ext]]</f>
        <v>1</v>
      </c>
      <c r="AH53" s="43" t="str">
        <f t="shared" si="59"/>
        <v/>
      </c>
      <c r="AI53" s="43" t="str">
        <f t="shared" si="60"/>
        <v/>
      </c>
      <c r="AJ53" s="43" t="str">
        <f t="shared" si="61"/>
        <v/>
      </c>
      <c r="AK53" s="43" t="str">
        <f t="shared" si="62"/>
        <v/>
      </c>
      <c r="AL53" s="43">
        <f t="shared" si="63"/>
        <v>1</v>
      </c>
      <c r="AM53" s="53">
        <f t="shared" si="81"/>
        <v>6.56</v>
      </c>
      <c r="AN53" s="101">
        <v>2029</v>
      </c>
      <c r="AO53" s="54" t="str">
        <f t="shared" si="65"/>
        <v/>
      </c>
      <c r="AP53" s="54" t="str">
        <f t="shared" si="66"/>
        <v/>
      </c>
      <c r="AQ53" s="54" t="str">
        <f t="shared" si="67"/>
        <v/>
      </c>
      <c r="AR53" s="54" t="str">
        <f t="shared" si="68"/>
        <v/>
      </c>
      <c r="AS53" s="54">
        <f t="shared" si="69"/>
        <v>6.56</v>
      </c>
      <c r="AT53" s="54">
        <f t="shared" si="82"/>
        <v>2</v>
      </c>
      <c r="AU53" s="55"/>
      <c r="AV53" s="56" t="s">
        <v>36</v>
      </c>
      <c r="AW53" s="55"/>
      <c r="AY53" s="49" t="s">
        <v>161</v>
      </c>
      <c r="AZ53" s="48"/>
    </row>
    <row r="54" spans="1:237" s="48" customFormat="1" x14ac:dyDescent="0.2">
      <c r="A54" s="37" t="s">
        <v>203</v>
      </c>
      <c r="B54" s="51">
        <v>6</v>
      </c>
      <c r="C54" s="94" t="s">
        <v>258</v>
      </c>
      <c r="D54" s="107" t="s">
        <v>164</v>
      </c>
      <c r="E54" s="56">
        <v>0.72</v>
      </c>
      <c r="F54" s="56">
        <v>0.92</v>
      </c>
      <c r="G54" s="58">
        <v>1</v>
      </c>
      <c r="H54" s="42"/>
      <c r="I54" s="43" t="str">
        <f t="shared" si="73"/>
        <v/>
      </c>
      <c r="J54" s="42"/>
      <c r="K54" s="41" t="str">
        <f t="shared" si="74"/>
        <v/>
      </c>
      <c r="L54" s="65" t="str">
        <f t="shared" si="75"/>
        <v/>
      </c>
      <c r="M54" s="65" t="str">
        <f t="shared" si="76"/>
        <v/>
      </c>
      <c r="N54" s="65" t="str">
        <f t="shared" si="77"/>
        <v/>
      </c>
      <c r="O54" s="42"/>
      <c r="P54" s="41" t="str">
        <f t="shared" si="78"/>
        <v/>
      </c>
      <c r="Q54" s="42"/>
      <c r="R54" s="41" t="str">
        <f t="shared" si="79"/>
        <v/>
      </c>
      <c r="S54" s="42" t="s">
        <v>35</v>
      </c>
      <c r="T54" s="41">
        <f t="shared" si="80"/>
        <v>1</v>
      </c>
      <c r="U54" s="43"/>
      <c r="V54" s="117"/>
      <c r="W54" s="117"/>
      <c r="X54" s="117"/>
      <c r="Y54" s="117"/>
      <c r="Z54" s="117"/>
      <c r="AA54" s="117">
        <f t="shared" si="71"/>
        <v>3.28</v>
      </c>
      <c r="AB54" s="117"/>
      <c r="AC54" s="117"/>
      <c r="AD54" s="117"/>
      <c r="AE54" s="117"/>
      <c r="AF54" s="117"/>
      <c r="AG54" s="41">
        <f>+Tableau274546177[[#This Row],[Surf Men ext]]</f>
        <v>1</v>
      </c>
      <c r="AH54" s="43" t="str">
        <f t="shared" si="59"/>
        <v/>
      </c>
      <c r="AI54" s="43" t="str">
        <f t="shared" si="60"/>
        <v/>
      </c>
      <c r="AJ54" s="43" t="str">
        <f t="shared" si="61"/>
        <v/>
      </c>
      <c r="AK54" s="43" t="str">
        <f t="shared" si="62"/>
        <v/>
      </c>
      <c r="AL54" s="43">
        <f t="shared" si="63"/>
        <v>1</v>
      </c>
      <c r="AM54" s="53">
        <f t="shared" si="81"/>
        <v>6.56</v>
      </c>
      <c r="AN54" s="101">
        <v>2029</v>
      </c>
      <c r="AO54" s="54" t="str">
        <f t="shared" si="65"/>
        <v/>
      </c>
      <c r="AP54" s="54" t="str">
        <f t="shared" si="66"/>
        <v/>
      </c>
      <c r="AQ54" s="54" t="str">
        <f t="shared" si="67"/>
        <v/>
      </c>
      <c r="AR54" s="54" t="str">
        <f t="shared" si="68"/>
        <v/>
      </c>
      <c r="AS54" s="54">
        <f t="shared" si="69"/>
        <v>6.56</v>
      </c>
      <c r="AT54" s="54">
        <f t="shared" si="82"/>
        <v>2</v>
      </c>
      <c r="AU54" s="55"/>
      <c r="AV54" s="56" t="s">
        <v>36</v>
      </c>
      <c r="AW54" s="55"/>
      <c r="AX54" s="47"/>
      <c r="AY54" s="49" t="s">
        <v>161</v>
      </c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  <c r="GD54" s="47"/>
      <c r="GE54" s="47"/>
      <c r="GF54" s="47"/>
      <c r="GG54" s="47"/>
      <c r="GH54" s="47"/>
      <c r="GI54" s="47"/>
      <c r="GJ54" s="47"/>
      <c r="GK54" s="47"/>
      <c r="GL54" s="47"/>
      <c r="GM54" s="47"/>
      <c r="GN54" s="47"/>
      <c r="GO54" s="47"/>
      <c r="GP54" s="47"/>
      <c r="GQ54" s="47"/>
      <c r="GR54" s="47"/>
      <c r="GS54" s="47"/>
      <c r="GT54" s="47"/>
      <c r="GU54" s="47"/>
      <c r="GV54" s="47"/>
      <c r="GW54" s="47"/>
      <c r="GX54" s="47"/>
      <c r="GY54" s="47"/>
      <c r="GZ54" s="47"/>
      <c r="HA54" s="47"/>
      <c r="HB54" s="47"/>
      <c r="HC54" s="47"/>
      <c r="HD54" s="47"/>
      <c r="HE54" s="47"/>
      <c r="HF54" s="47"/>
      <c r="HG54" s="47"/>
      <c r="HH54" s="47"/>
      <c r="HI54" s="47"/>
      <c r="HJ54" s="47"/>
      <c r="HK54" s="47"/>
      <c r="HL54" s="47"/>
      <c r="HM54" s="47"/>
      <c r="HN54" s="47"/>
      <c r="HO54" s="47"/>
      <c r="HP54" s="47"/>
      <c r="HQ54" s="47"/>
      <c r="HR54" s="47"/>
      <c r="HS54" s="47"/>
      <c r="HT54" s="47"/>
      <c r="HU54" s="47"/>
      <c r="HV54" s="47"/>
      <c r="HW54" s="47"/>
      <c r="HX54" s="47"/>
      <c r="HY54" s="47"/>
      <c r="HZ54" s="47"/>
      <c r="IA54" s="47"/>
      <c r="IB54" s="47"/>
      <c r="IC54" s="47"/>
    </row>
    <row r="55" spans="1:237" s="48" customFormat="1" x14ac:dyDescent="0.2">
      <c r="A55" s="37" t="s">
        <v>203</v>
      </c>
      <c r="B55" s="51">
        <v>6</v>
      </c>
      <c r="C55" s="94" t="s">
        <v>259</v>
      </c>
      <c r="D55" s="107" t="s">
        <v>72</v>
      </c>
      <c r="E55" s="56">
        <v>1.4</v>
      </c>
      <c r="F55" s="56">
        <v>1.4</v>
      </c>
      <c r="G55" s="52">
        <f t="shared" si="72"/>
        <v>1.96</v>
      </c>
      <c r="H55" s="42"/>
      <c r="I55" s="43" t="str">
        <f t="shared" si="73"/>
        <v/>
      </c>
      <c r="J55" s="42"/>
      <c r="K55" s="41" t="str">
        <f t="shared" si="74"/>
        <v/>
      </c>
      <c r="L55" s="65" t="str">
        <f t="shared" si="75"/>
        <v/>
      </c>
      <c r="M55" s="65" t="str">
        <f t="shared" si="76"/>
        <v/>
      </c>
      <c r="N55" s="65" t="str">
        <f t="shared" si="77"/>
        <v/>
      </c>
      <c r="O55" s="42"/>
      <c r="P55" s="41" t="str">
        <f t="shared" si="78"/>
        <v/>
      </c>
      <c r="Q55" s="42"/>
      <c r="R55" s="41" t="str">
        <f t="shared" si="79"/>
        <v/>
      </c>
      <c r="S55" s="42" t="s">
        <v>35</v>
      </c>
      <c r="T55" s="41">
        <f t="shared" si="80"/>
        <v>1.96</v>
      </c>
      <c r="U55" s="43"/>
      <c r="V55" s="117"/>
      <c r="W55" s="117"/>
      <c r="X55" s="117"/>
      <c r="Y55" s="117"/>
      <c r="Z55" s="117"/>
      <c r="AA55" s="117">
        <f t="shared" si="71"/>
        <v>5.6</v>
      </c>
      <c r="AB55" s="117"/>
      <c r="AC55" s="117"/>
      <c r="AD55" s="117"/>
      <c r="AE55" s="117"/>
      <c r="AF55" s="117"/>
      <c r="AG55" s="41">
        <f>+Tableau274546177[[#This Row],[Surf Men ext]]</f>
        <v>1.96</v>
      </c>
      <c r="AH55" s="43" t="str">
        <f t="shared" si="59"/>
        <v/>
      </c>
      <c r="AI55" s="43" t="str">
        <f t="shared" si="60"/>
        <v/>
      </c>
      <c r="AJ55" s="43" t="str">
        <f t="shared" si="61"/>
        <v/>
      </c>
      <c r="AK55" s="43" t="str">
        <f t="shared" si="62"/>
        <v/>
      </c>
      <c r="AL55" s="43">
        <f t="shared" si="63"/>
        <v>1.96</v>
      </c>
      <c r="AM55" s="53">
        <f t="shared" si="81"/>
        <v>11.2</v>
      </c>
      <c r="AN55" s="101">
        <v>2029</v>
      </c>
      <c r="AO55" s="54" t="str">
        <f t="shared" si="65"/>
        <v/>
      </c>
      <c r="AP55" s="54" t="str">
        <f t="shared" si="66"/>
        <v/>
      </c>
      <c r="AQ55" s="54" t="str">
        <f t="shared" si="67"/>
        <v/>
      </c>
      <c r="AR55" s="54" t="str">
        <f t="shared" si="68"/>
        <v/>
      </c>
      <c r="AS55" s="54">
        <f t="shared" si="69"/>
        <v>11.2</v>
      </c>
      <c r="AT55" s="54">
        <f t="shared" si="82"/>
        <v>3.92</v>
      </c>
      <c r="AU55" s="55"/>
      <c r="AV55" s="56" t="s">
        <v>36</v>
      </c>
      <c r="AW55" s="55"/>
      <c r="AX55" s="47"/>
      <c r="AY55" s="49" t="s">
        <v>260</v>
      </c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  <c r="GD55" s="47"/>
      <c r="GE55" s="47"/>
      <c r="GF55" s="47"/>
      <c r="GG55" s="47"/>
      <c r="GH55" s="47"/>
      <c r="GI55" s="47"/>
      <c r="GJ55" s="47"/>
      <c r="GK55" s="47"/>
      <c r="GL55" s="47"/>
      <c r="GM55" s="47"/>
      <c r="GN55" s="47"/>
      <c r="GO55" s="47"/>
      <c r="GP55" s="47"/>
      <c r="GQ55" s="47"/>
      <c r="GR55" s="47"/>
      <c r="GS55" s="47"/>
      <c r="GT55" s="47"/>
      <c r="GU55" s="47"/>
      <c r="GV55" s="47"/>
      <c r="GW55" s="47"/>
      <c r="GX55" s="47"/>
      <c r="GY55" s="47"/>
      <c r="GZ55" s="47"/>
      <c r="HA55" s="47"/>
      <c r="HB55" s="47"/>
      <c r="HC55" s="47"/>
      <c r="HD55" s="47"/>
      <c r="HE55" s="47"/>
      <c r="HF55" s="47"/>
      <c r="HG55" s="47"/>
      <c r="HH55" s="47"/>
      <c r="HI55" s="47"/>
      <c r="HJ55" s="47"/>
      <c r="HK55" s="47"/>
      <c r="HL55" s="47"/>
      <c r="HM55" s="47"/>
      <c r="HN55" s="47"/>
      <c r="HO55" s="47"/>
      <c r="HP55" s="47"/>
      <c r="HQ55" s="47"/>
      <c r="HR55" s="47"/>
      <c r="HS55" s="47"/>
      <c r="HT55" s="47"/>
      <c r="HU55" s="47"/>
      <c r="HV55" s="47"/>
      <c r="HW55" s="47"/>
      <c r="HX55" s="47"/>
      <c r="HY55" s="47"/>
      <c r="HZ55" s="47"/>
      <c r="IA55" s="47"/>
      <c r="IB55" s="47"/>
      <c r="IC55" s="47"/>
    </row>
    <row r="56" spans="1:237" s="48" customFormat="1" ht="17.25" customHeight="1" x14ac:dyDescent="0.2">
      <c r="A56" s="30" t="s">
        <v>162</v>
      </c>
      <c r="B56" s="31"/>
      <c r="C56" s="32"/>
      <c r="D56" s="32"/>
      <c r="E56" s="32"/>
      <c r="F56" s="32"/>
      <c r="G56" s="33"/>
      <c r="H56" s="34"/>
      <c r="I56" s="31"/>
      <c r="J56" s="34"/>
      <c r="K56" s="31"/>
      <c r="L56" s="31"/>
      <c r="M56" s="31"/>
      <c r="N56" s="31"/>
      <c r="O56" s="34"/>
      <c r="P56" s="31"/>
      <c r="Q56" s="34"/>
      <c r="R56" s="31"/>
      <c r="S56" s="31"/>
      <c r="T56" s="31"/>
      <c r="U56" s="31"/>
      <c r="V56" s="31" t="str">
        <f>IF($AN56=2025,1,"")</f>
        <v/>
      </c>
      <c r="W56" s="31" t="str">
        <f>IF($AN56=2026,1,"")</f>
        <v/>
      </c>
      <c r="X56" s="31" t="str">
        <f>IF($AN56=2027,1,"")</f>
        <v/>
      </c>
      <c r="Y56" s="31" t="str">
        <f>IF($AN56=2028,1,"")</f>
        <v/>
      </c>
      <c r="Z56" s="31" t="str">
        <f>IF($AN56=2029,1,"")</f>
        <v/>
      </c>
      <c r="AA56" s="31">
        <f t="shared" si="71"/>
        <v>0</v>
      </c>
      <c r="AB56" s="31"/>
      <c r="AC56" s="31"/>
      <c r="AD56" s="31"/>
      <c r="AE56" s="31"/>
      <c r="AF56" s="31"/>
      <c r="AG56" s="31"/>
      <c r="AH56" s="114"/>
      <c r="AI56" s="114"/>
      <c r="AJ56" s="114"/>
      <c r="AK56" s="114"/>
      <c r="AL56" s="114"/>
      <c r="AM56" s="35"/>
      <c r="AN56" s="100"/>
      <c r="AO56" s="34"/>
      <c r="AP56" s="34"/>
      <c r="AQ56" s="34"/>
      <c r="AR56" s="34"/>
      <c r="AS56" s="34"/>
      <c r="AT56" s="34"/>
      <c r="AU56" s="36"/>
      <c r="AV56" s="32"/>
      <c r="AW56" s="31"/>
      <c r="AX56" s="47"/>
      <c r="AY56" s="49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  <c r="GD56" s="47"/>
      <c r="GE56" s="47"/>
      <c r="GF56" s="47"/>
      <c r="GG56" s="47"/>
      <c r="GH56" s="47"/>
      <c r="GI56" s="47"/>
      <c r="GJ56" s="47"/>
      <c r="GK56" s="47"/>
      <c r="GL56" s="47"/>
      <c r="GM56" s="47"/>
      <c r="GN56" s="47"/>
      <c r="GO56" s="47"/>
      <c r="GP56" s="47"/>
      <c r="GQ56" s="47"/>
      <c r="GR56" s="47"/>
      <c r="GS56" s="47"/>
      <c r="GT56" s="47"/>
      <c r="GU56" s="47"/>
      <c r="GV56" s="47"/>
      <c r="GW56" s="47"/>
      <c r="GX56" s="47"/>
      <c r="GY56" s="47"/>
      <c r="GZ56" s="47"/>
      <c r="HA56" s="47"/>
      <c r="HB56" s="47"/>
      <c r="HC56" s="47"/>
      <c r="HD56" s="47"/>
      <c r="HE56" s="47"/>
      <c r="HF56" s="47"/>
      <c r="HG56" s="47"/>
      <c r="HH56" s="47"/>
      <c r="HI56" s="47"/>
      <c r="HJ56" s="47"/>
      <c r="HK56" s="47"/>
      <c r="HL56" s="47"/>
      <c r="HM56" s="47"/>
      <c r="HN56" s="47"/>
      <c r="HO56" s="47"/>
      <c r="HP56" s="47"/>
      <c r="HQ56" s="47"/>
      <c r="HR56" s="47"/>
      <c r="HS56" s="47"/>
      <c r="HT56" s="47"/>
      <c r="HU56" s="47"/>
      <c r="HV56" s="47"/>
      <c r="HW56" s="47"/>
      <c r="HX56" s="47"/>
      <c r="HY56" s="47"/>
      <c r="HZ56" s="47"/>
      <c r="IA56" s="47"/>
      <c r="IB56" s="47"/>
      <c r="IC56" s="47"/>
    </row>
    <row r="57" spans="1:237" s="48" customFormat="1" x14ac:dyDescent="0.2">
      <c r="A57" s="37" t="s">
        <v>203</v>
      </c>
      <c r="B57" s="51">
        <v>7</v>
      </c>
      <c r="C57" s="82" t="s">
        <v>261</v>
      </c>
      <c r="D57" s="107" t="s">
        <v>438</v>
      </c>
      <c r="E57" s="56">
        <v>0.57999999999999996</v>
      </c>
      <c r="F57" s="56">
        <v>0.6</v>
      </c>
      <c r="G57" s="58">
        <v>1</v>
      </c>
      <c r="H57" s="42"/>
      <c r="I57" s="43" t="str">
        <f>IF(H57="OUI",$G57,"")</f>
        <v/>
      </c>
      <c r="J57" s="42"/>
      <c r="K57" s="41" t="str">
        <f>IF(J57="OUI",$G57,"")</f>
        <v/>
      </c>
      <c r="L57" s="65" t="str">
        <f t="shared" ref="L57:N60" si="83">+IF(AU57="X",$K57,"")</f>
        <v/>
      </c>
      <c r="M57" s="65" t="str">
        <f t="shared" si="83"/>
        <v/>
      </c>
      <c r="N57" s="65" t="str">
        <f t="shared" si="83"/>
        <v/>
      </c>
      <c r="O57" s="42"/>
      <c r="P57" s="41" t="str">
        <f>IF(O57="OUI",$G57,"")</f>
        <v/>
      </c>
      <c r="Q57" s="42"/>
      <c r="R57" s="41" t="str">
        <f>IF(Q57="OUI",$G57,"")</f>
        <v/>
      </c>
      <c r="S57" s="42" t="s">
        <v>35</v>
      </c>
      <c r="T57" s="41">
        <f>IF(S57="OUI",$G57,"")</f>
        <v>1</v>
      </c>
      <c r="U57" s="43"/>
      <c r="V57" s="117"/>
      <c r="W57" s="117"/>
      <c r="X57" s="117"/>
      <c r="Y57" s="117"/>
      <c r="Z57" s="117"/>
      <c r="AA57" s="117">
        <f t="shared" si="71"/>
        <v>2.36</v>
      </c>
      <c r="AB57" s="117"/>
      <c r="AC57" s="117"/>
      <c r="AD57" s="117"/>
      <c r="AE57" s="117"/>
      <c r="AF57" s="117"/>
      <c r="AG57" s="41">
        <f>+Tableau274546177[[#This Row],[Surf Men ext]]</f>
        <v>1</v>
      </c>
      <c r="AH57" s="43" t="str">
        <f t="shared" si="59"/>
        <v/>
      </c>
      <c r="AI57" s="43" t="str">
        <f t="shared" si="60"/>
        <v/>
      </c>
      <c r="AJ57" s="43">
        <f t="shared" si="61"/>
        <v>1</v>
      </c>
      <c r="AK57" s="43" t="str">
        <f t="shared" si="62"/>
        <v/>
      </c>
      <c r="AL57" s="43" t="str">
        <f t="shared" si="63"/>
        <v/>
      </c>
      <c r="AM57" s="53">
        <f>(2*E57+2*F57)*2</f>
        <v>4.72</v>
      </c>
      <c r="AN57" s="101">
        <v>2027</v>
      </c>
      <c r="AO57" s="54" t="str">
        <f t="shared" si="65"/>
        <v/>
      </c>
      <c r="AP57" s="54" t="str">
        <f t="shared" si="66"/>
        <v/>
      </c>
      <c r="AQ57" s="54">
        <f t="shared" si="67"/>
        <v>4.72</v>
      </c>
      <c r="AR57" s="54" t="str">
        <f t="shared" si="68"/>
        <v/>
      </c>
      <c r="AS57" s="54" t="str">
        <f t="shared" si="69"/>
        <v/>
      </c>
      <c r="AT57" s="54">
        <f>+G57*2</f>
        <v>2</v>
      </c>
      <c r="AU57" s="55" t="s">
        <v>36</v>
      </c>
      <c r="AV57" s="56"/>
      <c r="AW57" s="55"/>
      <c r="AX57" s="47"/>
      <c r="AY57" s="49" t="s">
        <v>262</v>
      </c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  <c r="FP57" s="47"/>
      <c r="FQ57" s="47"/>
      <c r="FR57" s="47"/>
      <c r="FS57" s="47"/>
      <c r="FT57" s="47"/>
      <c r="FU57" s="47"/>
      <c r="FV57" s="47"/>
      <c r="FW57" s="47"/>
      <c r="FX57" s="47"/>
      <c r="FY57" s="47"/>
      <c r="FZ57" s="47"/>
      <c r="GA57" s="47"/>
      <c r="GB57" s="47"/>
      <c r="GC57" s="47"/>
      <c r="GD57" s="47"/>
      <c r="GE57" s="47"/>
      <c r="GF57" s="47"/>
      <c r="GG57" s="47"/>
      <c r="GH57" s="47"/>
      <c r="GI57" s="47"/>
      <c r="GJ57" s="47"/>
      <c r="GK57" s="47"/>
      <c r="GL57" s="47"/>
      <c r="GM57" s="47"/>
      <c r="GN57" s="47"/>
      <c r="GO57" s="47"/>
      <c r="GP57" s="47"/>
      <c r="GQ57" s="47"/>
      <c r="GR57" s="47"/>
      <c r="GS57" s="47"/>
      <c r="GT57" s="47"/>
      <c r="GU57" s="47"/>
      <c r="GV57" s="47"/>
      <c r="GW57" s="47"/>
      <c r="GX57" s="47"/>
      <c r="GY57" s="47"/>
      <c r="GZ57" s="47"/>
      <c r="HA57" s="47"/>
      <c r="HB57" s="47"/>
      <c r="HC57" s="47"/>
      <c r="HD57" s="47"/>
      <c r="HE57" s="47"/>
      <c r="HF57" s="47"/>
      <c r="HG57" s="47"/>
      <c r="HH57" s="47"/>
      <c r="HI57" s="47"/>
      <c r="HJ57" s="47"/>
      <c r="HK57" s="47"/>
      <c r="HL57" s="47"/>
      <c r="HM57" s="47"/>
      <c r="HN57" s="47"/>
      <c r="HO57" s="47"/>
      <c r="HP57" s="47"/>
      <c r="HQ57" s="47"/>
      <c r="HR57" s="47"/>
      <c r="HS57" s="47"/>
      <c r="HT57" s="47"/>
      <c r="HU57" s="47"/>
      <c r="HV57" s="47"/>
      <c r="HW57" s="47"/>
      <c r="HX57" s="47"/>
      <c r="HY57" s="47"/>
      <c r="HZ57" s="47"/>
      <c r="IA57" s="47"/>
      <c r="IB57" s="47"/>
      <c r="IC57" s="47"/>
    </row>
    <row r="58" spans="1:237" s="48" customFormat="1" x14ac:dyDescent="0.2">
      <c r="A58" s="37" t="s">
        <v>203</v>
      </c>
      <c r="B58" s="51">
        <v>7</v>
      </c>
      <c r="C58" s="82" t="s">
        <v>263</v>
      </c>
      <c r="D58" s="107" t="s">
        <v>438</v>
      </c>
      <c r="E58" s="56">
        <v>0.57999999999999996</v>
      </c>
      <c r="F58" s="56">
        <v>0.6</v>
      </c>
      <c r="G58" s="58">
        <v>1</v>
      </c>
      <c r="H58" s="42"/>
      <c r="I58" s="43" t="str">
        <f>IF(H58="OUI",$G58,"")</f>
        <v/>
      </c>
      <c r="J58" s="42"/>
      <c r="K58" s="41" t="str">
        <f>IF(J58="OUI",$G58,"")</f>
        <v/>
      </c>
      <c r="L58" s="65" t="str">
        <f t="shared" si="83"/>
        <v/>
      </c>
      <c r="M58" s="65" t="str">
        <f t="shared" si="83"/>
        <v/>
      </c>
      <c r="N58" s="65" t="str">
        <f t="shared" si="83"/>
        <v/>
      </c>
      <c r="O58" s="42"/>
      <c r="P58" s="41" t="str">
        <f>IF(O58="OUI",$G58,"")</f>
        <v/>
      </c>
      <c r="Q58" s="42"/>
      <c r="R58" s="41" t="str">
        <f>IF(Q58="OUI",$G58,"")</f>
        <v/>
      </c>
      <c r="S58" s="42" t="s">
        <v>35</v>
      </c>
      <c r="T58" s="41">
        <f>IF(S58="OUI",$G58,"")</f>
        <v>1</v>
      </c>
      <c r="U58" s="43"/>
      <c r="V58" s="117"/>
      <c r="W58" s="117"/>
      <c r="X58" s="117"/>
      <c r="Y58" s="117"/>
      <c r="Z58" s="117"/>
      <c r="AA58" s="117">
        <f t="shared" si="71"/>
        <v>2.36</v>
      </c>
      <c r="AB58" s="117"/>
      <c r="AC58" s="117"/>
      <c r="AD58" s="117"/>
      <c r="AE58" s="117"/>
      <c r="AF58" s="117"/>
      <c r="AG58" s="41">
        <f>+Tableau274546177[[#This Row],[Surf Men ext]]</f>
        <v>1</v>
      </c>
      <c r="AH58" s="43" t="str">
        <f t="shared" si="59"/>
        <v/>
      </c>
      <c r="AI58" s="43" t="str">
        <f t="shared" si="60"/>
        <v/>
      </c>
      <c r="AJ58" s="43">
        <f t="shared" si="61"/>
        <v>1</v>
      </c>
      <c r="AK58" s="43" t="str">
        <f t="shared" si="62"/>
        <v/>
      </c>
      <c r="AL58" s="43" t="str">
        <f t="shared" si="63"/>
        <v/>
      </c>
      <c r="AM58" s="53">
        <f>(2*E58+2*F58)*2</f>
        <v>4.72</v>
      </c>
      <c r="AN58" s="101">
        <v>2027</v>
      </c>
      <c r="AO58" s="54" t="str">
        <f t="shared" si="65"/>
        <v/>
      </c>
      <c r="AP58" s="54" t="str">
        <f t="shared" si="66"/>
        <v/>
      </c>
      <c r="AQ58" s="54">
        <f t="shared" si="67"/>
        <v>4.72</v>
      </c>
      <c r="AR58" s="54" t="str">
        <f t="shared" si="68"/>
        <v/>
      </c>
      <c r="AS58" s="54" t="str">
        <f t="shared" si="69"/>
        <v/>
      </c>
      <c r="AT58" s="54">
        <f>+G58*2</f>
        <v>2</v>
      </c>
      <c r="AU58" s="55" t="s">
        <v>36</v>
      </c>
      <c r="AV58" s="56"/>
      <c r="AW58" s="55"/>
      <c r="AX58" s="47"/>
      <c r="AY58" s="49" t="s">
        <v>262</v>
      </c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47"/>
      <c r="FV58" s="47"/>
      <c r="FW58" s="47"/>
      <c r="FX58" s="47"/>
      <c r="FY58" s="47"/>
      <c r="FZ58" s="47"/>
      <c r="GA58" s="47"/>
      <c r="GB58" s="47"/>
      <c r="GC58" s="47"/>
      <c r="GD58" s="47"/>
      <c r="GE58" s="47"/>
      <c r="GF58" s="47"/>
      <c r="GG58" s="47"/>
      <c r="GH58" s="47"/>
      <c r="GI58" s="47"/>
      <c r="GJ58" s="47"/>
      <c r="GK58" s="47"/>
      <c r="GL58" s="47"/>
      <c r="GM58" s="47"/>
      <c r="GN58" s="47"/>
      <c r="GO58" s="47"/>
      <c r="GP58" s="47"/>
      <c r="GQ58" s="47"/>
      <c r="GR58" s="47"/>
      <c r="GS58" s="47"/>
      <c r="GT58" s="47"/>
      <c r="GU58" s="47"/>
      <c r="GV58" s="47"/>
      <c r="GW58" s="47"/>
      <c r="GX58" s="47"/>
      <c r="GY58" s="47"/>
      <c r="GZ58" s="47"/>
      <c r="HA58" s="47"/>
      <c r="HB58" s="47"/>
      <c r="HC58" s="47"/>
      <c r="HD58" s="47"/>
      <c r="HE58" s="47"/>
      <c r="HF58" s="47"/>
      <c r="HG58" s="47"/>
      <c r="HH58" s="47"/>
      <c r="HI58" s="47"/>
      <c r="HJ58" s="47"/>
      <c r="HK58" s="47"/>
      <c r="HL58" s="47"/>
      <c r="HM58" s="47"/>
      <c r="HN58" s="47"/>
      <c r="HO58" s="47"/>
      <c r="HP58" s="47"/>
      <c r="HQ58" s="47"/>
      <c r="HR58" s="47"/>
      <c r="HS58" s="47"/>
      <c r="HT58" s="47"/>
      <c r="HU58" s="47"/>
      <c r="HV58" s="47"/>
      <c r="HW58" s="47"/>
      <c r="HX58" s="47"/>
      <c r="HY58" s="47"/>
      <c r="HZ58" s="47"/>
      <c r="IA58" s="47"/>
      <c r="IB58" s="47"/>
      <c r="IC58" s="47"/>
    </row>
    <row r="59" spans="1:237" s="48" customFormat="1" x14ac:dyDescent="0.2">
      <c r="A59" s="37" t="s">
        <v>203</v>
      </c>
      <c r="B59" s="51">
        <v>7</v>
      </c>
      <c r="C59" s="82" t="s">
        <v>264</v>
      </c>
      <c r="D59" s="107" t="s">
        <v>164</v>
      </c>
      <c r="E59" s="56">
        <v>0.5</v>
      </c>
      <c r="F59" s="56">
        <v>0.72</v>
      </c>
      <c r="G59" s="58">
        <v>1</v>
      </c>
      <c r="H59" s="42"/>
      <c r="I59" s="43" t="str">
        <f>IF(H59="OUI",$G59,"")</f>
        <v/>
      </c>
      <c r="J59" s="42"/>
      <c r="K59" s="41" t="str">
        <f>IF(J59="OUI",$G59,"")</f>
        <v/>
      </c>
      <c r="L59" s="65" t="str">
        <f t="shared" si="83"/>
        <v/>
      </c>
      <c r="M59" s="65" t="str">
        <f t="shared" si="83"/>
        <v/>
      </c>
      <c r="N59" s="65" t="str">
        <f t="shared" si="83"/>
        <v/>
      </c>
      <c r="O59" s="42"/>
      <c r="P59" s="41" t="str">
        <f>IF(O59="OUI",$G59,"")</f>
        <v/>
      </c>
      <c r="Q59" s="42"/>
      <c r="R59" s="41" t="str">
        <f>IF(Q59="OUI",$G59,"")</f>
        <v/>
      </c>
      <c r="S59" s="42" t="s">
        <v>35</v>
      </c>
      <c r="T59" s="41">
        <f>IF(S59="OUI",$G59,"")</f>
        <v>1</v>
      </c>
      <c r="U59" s="43" t="s">
        <v>35</v>
      </c>
      <c r="V59" s="117"/>
      <c r="W59" s="117"/>
      <c r="X59" s="117"/>
      <c r="Y59" s="117"/>
      <c r="Z59" s="117"/>
      <c r="AA59" s="117">
        <f t="shared" si="71"/>
        <v>2.44</v>
      </c>
      <c r="AB59" s="117"/>
      <c r="AC59" s="117"/>
      <c r="AD59" s="117"/>
      <c r="AE59" s="117"/>
      <c r="AF59" s="117"/>
      <c r="AG59" s="41">
        <f>+Tableau274546177[[#This Row],[Surf Men ext]]</f>
        <v>1</v>
      </c>
      <c r="AH59" s="43" t="str">
        <f t="shared" si="59"/>
        <v/>
      </c>
      <c r="AI59" s="43" t="str">
        <f t="shared" si="60"/>
        <v/>
      </c>
      <c r="AJ59" s="43" t="str">
        <f t="shared" si="61"/>
        <v/>
      </c>
      <c r="AK59" s="43" t="str">
        <f t="shared" si="62"/>
        <v/>
      </c>
      <c r="AL59" s="43">
        <f t="shared" si="63"/>
        <v>1</v>
      </c>
      <c r="AM59" s="53">
        <f>(2*E59+2*F59)*2</f>
        <v>4.88</v>
      </c>
      <c r="AN59" s="131">
        <v>2029</v>
      </c>
      <c r="AO59" s="54" t="str">
        <f t="shared" si="65"/>
        <v/>
      </c>
      <c r="AP59" s="54" t="str">
        <f t="shared" si="66"/>
        <v/>
      </c>
      <c r="AQ59" s="54" t="str">
        <f t="shared" si="67"/>
        <v/>
      </c>
      <c r="AR59" s="54" t="str">
        <f t="shared" si="68"/>
        <v/>
      </c>
      <c r="AS59" s="54">
        <f t="shared" si="69"/>
        <v>4.88</v>
      </c>
      <c r="AT59" s="54">
        <f>+G59*2</f>
        <v>2</v>
      </c>
      <c r="AU59" s="55"/>
      <c r="AV59" s="56" t="s">
        <v>36</v>
      </c>
      <c r="AW59" s="55"/>
      <c r="AX59" s="47"/>
      <c r="AY59" s="49" t="s">
        <v>161</v>
      </c>
      <c r="AZ59" s="129" t="s">
        <v>663</v>
      </c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  <c r="FP59" s="47"/>
      <c r="FQ59" s="47"/>
      <c r="FR59" s="47"/>
      <c r="FS59" s="47"/>
      <c r="FT59" s="47"/>
      <c r="FU59" s="47"/>
      <c r="FV59" s="47"/>
      <c r="FW59" s="47"/>
      <c r="FX59" s="47"/>
      <c r="FY59" s="47"/>
      <c r="FZ59" s="47"/>
      <c r="GA59" s="47"/>
      <c r="GB59" s="47"/>
      <c r="GC59" s="47"/>
      <c r="GD59" s="47"/>
      <c r="GE59" s="47"/>
      <c r="GF59" s="47"/>
      <c r="GG59" s="47"/>
      <c r="GH59" s="47"/>
      <c r="GI59" s="47"/>
      <c r="GJ59" s="47"/>
      <c r="GK59" s="47"/>
      <c r="GL59" s="47"/>
      <c r="GM59" s="47"/>
      <c r="GN59" s="47"/>
      <c r="GO59" s="47"/>
      <c r="GP59" s="47"/>
      <c r="GQ59" s="47"/>
      <c r="GR59" s="47"/>
      <c r="GS59" s="47"/>
      <c r="GT59" s="47"/>
      <c r="GU59" s="47"/>
      <c r="GV59" s="47"/>
      <c r="GW59" s="47"/>
      <c r="GX59" s="47"/>
      <c r="GY59" s="47"/>
      <c r="GZ59" s="47"/>
      <c r="HA59" s="47"/>
      <c r="HB59" s="47"/>
      <c r="HC59" s="47"/>
      <c r="HD59" s="47"/>
      <c r="HE59" s="47"/>
      <c r="HF59" s="47"/>
      <c r="HG59" s="47"/>
      <c r="HH59" s="47"/>
      <c r="HI59" s="47"/>
      <c r="HJ59" s="47"/>
      <c r="HK59" s="47"/>
      <c r="HL59" s="47"/>
      <c r="HM59" s="47"/>
      <c r="HN59" s="47"/>
      <c r="HO59" s="47"/>
      <c r="HP59" s="47"/>
      <c r="HQ59" s="47"/>
      <c r="HR59" s="47"/>
      <c r="HS59" s="47"/>
      <c r="HT59" s="47"/>
      <c r="HU59" s="47"/>
      <c r="HV59" s="47"/>
      <c r="HW59" s="47"/>
      <c r="HX59" s="47"/>
      <c r="HY59" s="47"/>
      <c r="HZ59" s="47"/>
      <c r="IA59" s="47"/>
      <c r="IB59" s="47"/>
      <c r="IC59" s="47"/>
    </row>
    <row r="60" spans="1:237" s="48" customFormat="1" x14ac:dyDescent="0.2">
      <c r="A60" s="37" t="s">
        <v>203</v>
      </c>
      <c r="B60" s="51">
        <v>7</v>
      </c>
      <c r="C60" s="82" t="s">
        <v>564</v>
      </c>
      <c r="D60" s="107" t="s">
        <v>164</v>
      </c>
      <c r="E60" s="56">
        <v>0.5</v>
      </c>
      <c r="F60" s="56">
        <v>0.72</v>
      </c>
      <c r="G60" s="58">
        <v>1</v>
      </c>
      <c r="H60" s="42"/>
      <c r="I60" s="43" t="str">
        <f>IF(H60="OUI",$G60,"")</f>
        <v/>
      </c>
      <c r="J60" s="42"/>
      <c r="K60" s="41" t="str">
        <f>IF(J60="OUI",$G60,"")</f>
        <v/>
      </c>
      <c r="L60" s="65" t="str">
        <f t="shared" si="83"/>
        <v/>
      </c>
      <c r="M60" s="65" t="str">
        <f t="shared" si="83"/>
        <v/>
      </c>
      <c r="N60" s="65" t="str">
        <f t="shared" si="83"/>
        <v/>
      </c>
      <c r="O60" s="42"/>
      <c r="P60" s="41" t="str">
        <f>IF(O60="OUI",$G60,"")</f>
        <v/>
      </c>
      <c r="Q60" s="42"/>
      <c r="R60" s="41" t="str">
        <f>IF(Q60="OUI",$G60,"")</f>
        <v/>
      </c>
      <c r="S60" s="42" t="s">
        <v>35</v>
      </c>
      <c r="T60" s="41">
        <f>IF(S60="OUI",$G60,"")</f>
        <v>1</v>
      </c>
      <c r="U60" s="43" t="s">
        <v>35</v>
      </c>
      <c r="V60" s="117"/>
      <c r="W60" s="117"/>
      <c r="X60" s="117"/>
      <c r="Y60" s="117"/>
      <c r="Z60" s="117"/>
      <c r="AA60" s="117">
        <f t="shared" si="71"/>
        <v>2.44</v>
      </c>
      <c r="AB60" s="117"/>
      <c r="AC60" s="117"/>
      <c r="AD60" s="117"/>
      <c r="AE60" s="117"/>
      <c r="AF60" s="117"/>
      <c r="AG60" s="41">
        <f>+Tableau274546177[[#This Row],[Surf Men ext]]</f>
        <v>1</v>
      </c>
      <c r="AH60" s="43" t="str">
        <f t="shared" si="59"/>
        <v/>
      </c>
      <c r="AI60" s="43" t="str">
        <f t="shared" si="60"/>
        <v/>
      </c>
      <c r="AJ60" s="43" t="str">
        <f t="shared" si="61"/>
        <v/>
      </c>
      <c r="AK60" s="43" t="str">
        <f t="shared" si="62"/>
        <v/>
      </c>
      <c r="AL60" s="43">
        <f t="shared" si="63"/>
        <v>1</v>
      </c>
      <c r="AM60" s="53">
        <f>(2*E60+2*F60)*2</f>
        <v>4.88</v>
      </c>
      <c r="AN60" s="131">
        <v>2029</v>
      </c>
      <c r="AO60" s="54" t="str">
        <f t="shared" si="65"/>
        <v/>
      </c>
      <c r="AP60" s="54" t="str">
        <f t="shared" si="66"/>
        <v/>
      </c>
      <c r="AQ60" s="54" t="str">
        <f t="shared" si="67"/>
        <v/>
      </c>
      <c r="AR60" s="54" t="str">
        <f t="shared" si="68"/>
        <v/>
      </c>
      <c r="AS60" s="54">
        <f t="shared" si="69"/>
        <v>4.88</v>
      </c>
      <c r="AT60" s="54">
        <f>+G60*2</f>
        <v>2</v>
      </c>
      <c r="AU60" s="55"/>
      <c r="AV60" s="56" t="s">
        <v>36</v>
      </c>
      <c r="AW60" s="55"/>
      <c r="AX60" s="47"/>
      <c r="AY60" s="49" t="s">
        <v>161</v>
      </c>
      <c r="AZ60" s="129" t="s">
        <v>663</v>
      </c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  <c r="FP60" s="47"/>
      <c r="FQ60" s="47"/>
      <c r="FR60" s="47"/>
      <c r="FS60" s="47"/>
      <c r="FT60" s="47"/>
      <c r="FU60" s="47"/>
      <c r="FV60" s="47"/>
      <c r="FW60" s="47"/>
      <c r="FX60" s="47"/>
      <c r="FY60" s="47"/>
      <c r="FZ60" s="47"/>
      <c r="GA60" s="47"/>
      <c r="GB60" s="47"/>
      <c r="GC60" s="47"/>
      <c r="GD60" s="47"/>
      <c r="GE60" s="47"/>
      <c r="GF60" s="47"/>
      <c r="GG60" s="47"/>
      <c r="GH60" s="47"/>
      <c r="GI60" s="47"/>
      <c r="GJ60" s="47"/>
      <c r="GK60" s="47"/>
      <c r="GL60" s="47"/>
      <c r="GM60" s="47"/>
      <c r="GN60" s="47"/>
      <c r="GO60" s="47"/>
      <c r="GP60" s="47"/>
      <c r="GQ60" s="47"/>
      <c r="GR60" s="47"/>
      <c r="GS60" s="47"/>
      <c r="GT60" s="47"/>
      <c r="GU60" s="47"/>
      <c r="GV60" s="47"/>
      <c r="GW60" s="47"/>
      <c r="GX60" s="47"/>
      <c r="GY60" s="47"/>
      <c r="GZ60" s="47"/>
      <c r="HA60" s="47"/>
      <c r="HB60" s="47"/>
      <c r="HC60" s="47"/>
      <c r="HD60" s="47"/>
      <c r="HE60" s="47"/>
      <c r="HF60" s="47"/>
      <c r="HG60" s="47"/>
      <c r="HH60" s="47"/>
      <c r="HI60" s="47"/>
      <c r="HJ60" s="47"/>
      <c r="HK60" s="47"/>
      <c r="HL60" s="47"/>
      <c r="HM60" s="47"/>
      <c r="HN60" s="47"/>
      <c r="HO60" s="47"/>
      <c r="HP60" s="47"/>
      <c r="HQ60" s="47"/>
      <c r="HR60" s="47"/>
      <c r="HS60" s="47"/>
      <c r="HT60" s="47"/>
      <c r="HU60" s="47"/>
      <c r="HV60" s="47"/>
      <c r="HW60" s="47"/>
      <c r="HX60" s="47"/>
      <c r="HY60" s="47"/>
      <c r="HZ60" s="47"/>
      <c r="IA60" s="47"/>
      <c r="IB60" s="47"/>
      <c r="IC60" s="47"/>
    </row>
    <row r="61" spans="1:237" s="48" customFormat="1" ht="17.25" customHeight="1" x14ac:dyDescent="0.2">
      <c r="A61" s="30" t="s">
        <v>176</v>
      </c>
      <c r="B61" s="31"/>
      <c r="C61" s="32"/>
      <c r="D61" s="32"/>
      <c r="E61" s="32"/>
      <c r="F61" s="32"/>
      <c r="G61" s="33"/>
      <c r="H61" s="34"/>
      <c r="I61" s="31"/>
      <c r="J61" s="34"/>
      <c r="K61" s="31"/>
      <c r="L61" s="31"/>
      <c r="M61" s="31"/>
      <c r="N61" s="31"/>
      <c r="O61" s="34"/>
      <c r="P61" s="31"/>
      <c r="Q61" s="34"/>
      <c r="R61" s="31"/>
      <c r="S61" s="31"/>
      <c r="T61" s="31"/>
      <c r="U61" s="31"/>
      <c r="V61" s="31" t="str">
        <f>IF($AN61=2025,1,"")</f>
        <v/>
      </c>
      <c r="W61" s="31" t="str">
        <f>IF($AN61=2026,1,"")</f>
        <v/>
      </c>
      <c r="X61" s="31" t="str">
        <f>IF($AN61=2027,1,"")</f>
        <v/>
      </c>
      <c r="Y61" s="31" t="str">
        <f>IF($AN61=2028,1,"")</f>
        <v/>
      </c>
      <c r="Z61" s="31" t="str">
        <f>IF($AN61=2029,1,"")</f>
        <v/>
      </c>
      <c r="AA61" s="31">
        <f t="shared" si="71"/>
        <v>0</v>
      </c>
      <c r="AB61" s="31"/>
      <c r="AC61" s="31"/>
      <c r="AD61" s="31"/>
      <c r="AE61" s="31"/>
      <c r="AF61" s="31"/>
      <c r="AG61" s="31"/>
      <c r="AH61" s="114"/>
      <c r="AI61" s="114"/>
      <c r="AJ61" s="114"/>
      <c r="AK61" s="114"/>
      <c r="AL61" s="114"/>
      <c r="AM61" s="35"/>
      <c r="AN61" s="100"/>
      <c r="AO61" s="34"/>
      <c r="AP61" s="34"/>
      <c r="AQ61" s="34"/>
      <c r="AR61" s="34"/>
      <c r="AS61" s="34"/>
      <c r="AT61" s="34"/>
      <c r="AU61" s="36"/>
      <c r="AV61" s="32"/>
      <c r="AW61" s="31"/>
      <c r="AX61" s="47"/>
      <c r="AY61" s="49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  <c r="FP61" s="47"/>
      <c r="FQ61" s="47"/>
      <c r="FR61" s="47"/>
      <c r="FS61" s="47"/>
      <c r="FT61" s="47"/>
      <c r="FU61" s="47"/>
      <c r="FV61" s="47"/>
      <c r="FW61" s="47"/>
      <c r="FX61" s="47"/>
      <c r="FY61" s="47"/>
      <c r="FZ61" s="47"/>
      <c r="GA61" s="47"/>
      <c r="GB61" s="47"/>
      <c r="GC61" s="47"/>
      <c r="GD61" s="47"/>
      <c r="GE61" s="47"/>
      <c r="GF61" s="47"/>
      <c r="GG61" s="47"/>
      <c r="GH61" s="47"/>
      <c r="GI61" s="47"/>
      <c r="GJ61" s="47"/>
      <c r="GK61" s="47"/>
      <c r="GL61" s="47"/>
      <c r="GM61" s="47"/>
      <c r="GN61" s="47"/>
      <c r="GO61" s="47"/>
      <c r="GP61" s="47"/>
      <c r="GQ61" s="47"/>
      <c r="GR61" s="47"/>
      <c r="GS61" s="47"/>
      <c r="GT61" s="47"/>
      <c r="GU61" s="47"/>
      <c r="GV61" s="47"/>
      <c r="GW61" s="47"/>
      <c r="GX61" s="47"/>
      <c r="GY61" s="47"/>
      <c r="GZ61" s="47"/>
      <c r="HA61" s="47"/>
      <c r="HB61" s="47"/>
      <c r="HC61" s="47"/>
      <c r="HD61" s="47"/>
      <c r="HE61" s="47"/>
      <c r="HF61" s="47"/>
      <c r="HG61" s="47"/>
      <c r="HH61" s="47"/>
      <c r="HI61" s="47"/>
      <c r="HJ61" s="47"/>
      <c r="HK61" s="47"/>
      <c r="HL61" s="47"/>
      <c r="HM61" s="47"/>
      <c r="HN61" s="47"/>
      <c r="HO61" s="47"/>
      <c r="HP61" s="47"/>
      <c r="HQ61" s="47"/>
      <c r="HR61" s="47"/>
      <c r="HS61" s="47"/>
      <c r="HT61" s="47"/>
      <c r="HU61" s="47"/>
      <c r="HV61" s="47"/>
      <c r="HW61" s="47"/>
      <c r="HX61" s="47"/>
      <c r="HY61" s="47"/>
      <c r="HZ61" s="47"/>
      <c r="IA61" s="47"/>
      <c r="IB61" s="47"/>
      <c r="IC61" s="47"/>
    </row>
    <row r="62" spans="1:237" s="48" customFormat="1" x14ac:dyDescent="0.2">
      <c r="A62" s="37" t="s">
        <v>203</v>
      </c>
      <c r="B62" s="51">
        <v>8</v>
      </c>
      <c r="C62" s="91" t="s">
        <v>265</v>
      </c>
      <c r="D62" s="107" t="s">
        <v>178</v>
      </c>
      <c r="E62" s="56">
        <v>0.94</v>
      </c>
      <c r="F62" s="56">
        <v>0.94</v>
      </c>
      <c r="G62" s="58">
        <v>1</v>
      </c>
      <c r="H62" s="42"/>
      <c r="I62" s="43" t="str">
        <f t="shared" ref="I62:I69" si="84">IF(H62="OUI",$G62,"")</f>
        <v/>
      </c>
      <c r="J62" s="42"/>
      <c r="K62" s="41" t="str">
        <f t="shared" ref="K62:K69" si="85">IF(J62="OUI",$G62,"")</f>
        <v/>
      </c>
      <c r="L62" s="65" t="str">
        <f t="shared" ref="L62:N69" si="86">+IF(AU62="X",$K62,"")</f>
        <v/>
      </c>
      <c r="M62" s="65" t="str">
        <f t="shared" si="86"/>
        <v/>
      </c>
      <c r="N62" s="65" t="str">
        <f t="shared" si="86"/>
        <v/>
      </c>
      <c r="O62" s="42" t="s">
        <v>35</v>
      </c>
      <c r="P62" s="41">
        <f t="shared" ref="P62:P69" si="87">IF(O62="OUI",$G62,"")</f>
        <v>1</v>
      </c>
      <c r="Q62" s="42"/>
      <c r="R62" s="41" t="str">
        <f t="shared" ref="R62:R69" si="88">IF(Q62="OUI",$G62,"")</f>
        <v/>
      </c>
      <c r="S62" s="42"/>
      <c r="T62" s="41" t="str">
        <f t="shared" ref="T62:T69" si="89">IF(S62="OUI",$G62,"")</f>
        <v/>
      </c>
      <c r="U62" s="43"/>
      <c r="V62" s="117"/>
      <c r="W62" s="117"/>
      <c r="X62" s="117"/>
      <c r="Y62" s="117"/>
      <c r="Z62" s="117"/>
      <c r="AA62" s="117">
        <f t="shared" si="71"/>
        <v>3.76</v>
      </c>
      <c r="AB62" s="117"/>
      <c r="AC62" s="117"/>
      <c r="AD62" s="117"/>
      <c r="AE62" s="117"/>
      <c r="AF62" s="117"/>
      <c r="AG62" s="41">
        <f>+Tableau274546177[[#This Row],[Surf Men ext]]</f>
        <v>1</v>
      </c>
      <c r="AH62" s="43" t="str">
        <f t="shared" si="59"/>
        <v/>
      </c>
      <c r="AI62" s="43">
        <f t="shared" si="60"/>
        <v>1</v>
      </c>
      <c r="AJ62" s="43" t="str">
        <f t="shared" si="61"/>
        <v/>
      </c>
      <c r="AK62" s="43" t="str">
        <f t="shared" si="62"/>
        <v/>
      </c>
      <c r="AL62" s="43" t="str">
        <f t="shared" si="63"/>
        <v/>
      </c>
      <c r="AM62" s="53">
        <f t="shared" ref="AM62:AM69" si="90">(2*E62+2*F62)*2</f>
        <v>7.52</v>
      </c>
      <c r="AN62" s="101">
        <v>2026</v>
      </c>
      <c r="AO62" s="54" t="str">
        <f t="shared" si="65"/>
        <v/>
      </c>
      <c r="AP62" s="54">
        <f t="shared" si="66"/>
        <v>7.52</v>
      </c>
      <c r="AQ62" s="54" t="str">
        <f t="shared" si="67"/>
        <v/>
      </c>
      <c r="AR62" s="54" t="str">
        <f t="shared" si="68"/>
        <v/>
      </c>
      <c r="AS62" s="54" t="str">
        <f t="shared" si="69"/>
        <v/>
      </c>
      <c r="AT62" s="54">
        <f t="shared" ref="AT62:AT69" si="91">+G62*2</f>
        <v>2</v>
      </c>
      <c r="AU62" s="55"/>
      <c r="AV62" s="56"/>
      <c r="AW62" s="55" t="s">
        <v>36</v>
      </c>
      <c r="AX62" s="47"/>
      <c r="AY62" s="49" t="s">
        <v>179</v>
      </c>
      <c r="BA62" s="49" t="s">
        <v>61</v>
      </c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  <c r="FP62" s="47"/>
      <c r="FQ62" s="47"/>
      <c r="FR62" s="47"/>
      <c r="FS62" s="47"/>
      <c r="FT62" s="47"/>
      <c r="FU62" s="47"/>
      <c r="FV62" s="47"/>
      <c r="FW62" s="47"/>
      <c r="FX62" s="47"/>
      <c r="FY62" s="47"/>
      <c r="FZ62" s="47"/>
      <c r="GA62" s="47"/>
      <c r="GB62" s="47"/>
      <c r="GC62" s="47"/>
      <c r="GD62" s="47"/>
      <c r="GE62" s="47"/>
      <c r="GF62" s="47"/>
      <c r="GG62" s="47"/>
      <c r="GH62" s="47"/>
      <c r="GI62" s="47"/>
      <c r="GJ62" s="47"/>
      <c r="GK62" s="47"/>
      <c r="GL62" s="47"/>
      <c r="GM62" s="47"/>
      <c r="GN62" s="47"/>
      <c r="GO62" s="47"/>
      <c r="GP62" s="47"/>
      <c r="GQ62" s="47"/>
      <c r="GR62" s="47"/>
      <c r="GS62" s="47"/>
      <c r="GT62" s="47"/>
      <c r="GU62" s="47"/>
      <c r="GV62" s="47"/>
      <c r="GW62" s="47"/>
      <c r="GX62" s="47"/>
      <c r="GY62" s="47"/>
      <c r="GZ62" s="47"/>
      <c r="HA62" s="47"/>
      <c r="HB62" s="47"/>
      <c r="HC62" s="47"/>
      <c r="HD62" s="47"/>
      <c r="HE62" s="47"/>
      <c r="HF62" s="47"/>
      <c r="HG62" s="47"/>
      <c r="HH62" s="47"/>
      <c r="HI62" s="47"/>
      <c r="HJ62" s="47"/>
      <c r="HK62" s="47"/>
      <c r="HL62" s="47"/>
      <c r="HM62" s="47"/>
      <c r="HN62" s="47"/>
      <c r="HO62" s="47"/>
      <c r="HP62" s="47"/>
      <c r="HQ62" s="47"/>
      <c r="HR62" s="47"/>
      <c r="HS62" s="47"/>
      <c r="HT62" s="47"/>
      <c r="HU62" s="47"/>
      <c r="HV62" s="47"/>
      <c r="HW62" s="47"/>
      <c r="HX62" s="47"/>
      <c r="HY62" s="47"/>
      <c r="HZ62" s="47"/>
      <c r="IA62" s="47"/>
      <c r="IB62" s="47"/>
      <c r="IC62" s="47"/>
    </row>
    <row r="63" spans="1:237" s="47" customFormat="1" x14ac:dyDescent="0.2">
      <c r="A63" s="37" t="s">
        <v>203</v>
      </c>
      <c r="B63" s="51">
        <v>8</v>
      </c>
      <c r="C63" s="91" t="s">
        <v>266</v>
      </c>
      <c r="D63" s="107" t="s">
        <v>178</v>
      </c>
      <c r="E63" s="56">
        <v>0.94</v>
      </c>
      <c r="F63" s="56">
        <v>0.94</v>
      </c>
      <c r="G63" s="58">
        <v>1</v>
      </c>
      <c r="H63" s="42"/>
      <c r="I63" s="43" t="str">
        <f t="shared" si="84"/>
        <v/>
      </c>
      <c r="J63" s="42"/>
      <c r="K63" s="41" t="str">
        <f t="shared" si="85"/>
        <v/>
      </c>
      <c r="L63" s="65" t="str">
        <f t="shared" si="86"/>
        <v/>
      </c>
      <c r="M63" s="65" t="str">
        <f t="shared" si="86"/>
        <v/>
      </c>
      <c r="N63" s="65" t="str">
        <f t="shared" si="86"/>
        <v/>
      </c>
      <c r="O63" s="42" t="s">
        <v>35</v>
      </c>
      <c r="P63" s="41">
        <f t="shared" si="87"/>
        <v>1</v>
      </c>
      <c r="Q63" s="42"/>
      <c r="R63" s="41" t="str">
        <f t="shared" si="88"/>
        <v/>
      </c>
      <c r="S63" s="42"/>
      <c r="T63" s="41" t="str">
        <f t="shared" si="89"/>
        <v/>
      </c>
      <c r="U63" s="43"/>
      <c r="V63" s="117"/>
      <c r="W63" s="117"/>
      <c r="X63" s="117"/>
      <c r="Y63" s="117"/>
      <c r="Z63" s="117"/>
      <c r="AA63" s="117">
        <f t="shared" si="71"/>
        <v>3.76</v>
      </c>
      <c r="AB63" s="117"/>
      <c r="AC63" s="117"/>
      <c r="AD63" s="117"/>
      <c r="AE63" s="117"/>
      <c r="AF63" s="117"/>
      <c r="AG63" s="41">
        <f>+Tableau274546177[[#This Row],[Surf Men ext]]</f>
        <v>1</v>
      </c>
      <c r="AH63" s="43" t="str">
        <f t="shared" ref="AH63:AH69" si="92">IF($AN63=2025,$AG63,"")</f>
        <v/>
      </c>
      <c r="AI63" s="43">
        <f t="shared" ref="AI63:AI69" si="93">IF($AN63=2026,$AG63,"")</f>
        <v>1</v>
      </c>
      <c r="AJ63" s="43" t="str">
        <f t="shared" ref="AJ63:AJ69" si="94">IF($AN63=2027,$AG63,"")</f>
        <v/>
      </c>
      <c r="AK63" s="43" t="str">
        <f t="shared" ref="AK63:AK69" si="95">IF($AN63=2028,$AG63,"")</f>
        <v/>
      </c>
      <c r="AL63" s="43" t="str">
        <f t="shared" ref="AL63:AL69" si="96">IF($AN63=2029,$AG63,"")</f>
        <v/>
      </c>
      <c r="AM63" s="53">
        <f t="shared" si="90"/>
        <v>7.52</v>
      </c>
      <c r="AN63" s="101">
        <v>2026</v>
      </c>
      <c r="AO63" s="54" t="str">
        <f t="shared" ref="AO63:AO69" si="97">IF($AN63=2025,$AM63,"")</f>
        <v/>
      </c>
      <c r="AP63" s="54">
        <f t="shared" ref="AP63:AP69" si="98">IF($AN63=2026,$AM63,"")</f>
        <v>7.52</v>
      </c>
      <c r="AQ63" s="54" t="str">
        <f t="shared" ref="AQ63:AQ69" si="99">IF($AN63=2027,$AM63,"")</f>
        <v/>
      </c>
      <c r="AR63" s="54" t="str">
        <f t="shared" ref="AR63:AR69" si="100">IF($AN63=2028,$AM63,"")</f>
        <v/>
      </c>
      <c r="AS63" s="54" t="str">
        <f t="shared" ref="AS63:AS69" si="101">IF($AN63=2029,$AM63,"")</f>
        <v/>
      </c>
      <c r="AT63" s="54">
        <f t="shared" si="91"/>
        <v>2</v>
      </c>
      <c r="AU63" s="55"/>
      <c r="AV63" s="56"/>
      <c r="AW63" s="55" t="s">
        <v>36</v>
      </c>
      <c r="AY63" s="49" t="s">
        <v>179</v>
      </c>
      <c r="AZ63" s="48"/>
      <c r="BA63" s="49" t="s">
        <v>61</v>
      </c>
    </row>
    <row r="64" spans="1:237" s="47" customFormat="1" x14ac:dyDescent="0.2">
      <c r="A64" s="37" t="s">
        <v>203</v>
      </c>
      <c r="B64" s="51">
        <v>8</v>
      </c>
      <c r="C64" s="91" t="s">
        <v>267</v>
      </c>
      <c r="D64" s="107" t="s">
        <v>178</v>
      </c>
      <c r="E64" s="56">
        <v>0.94</v>
      </c>
      <c r="F64" s="56">
        <v>0.94</v>
      </c>
      <c r="G64" s="58">
        <v>1</v>
      </c>
      <c r="H64" s="42"/>
      <c r="I64" s="43" t="str">
        <f t="shared" si="84"/>
        <v/>
      </c>
      <c r="J64" s="42"/>
      <c r="K64" s="41" t="str">
        <f t="shared" si="85"/>
        <v/>
      </c>
      <c r="L64" s="65" t="str">
        <f t="shared" si="86"/>
        <v/>
      </c>
      <c r="M64" s="65" t="str">
        <f t="shared" si="86"/>
        <v/>
      </c>
      <c r="N64" s="65" t="str">
        <f t="shared" si="86"/>
        <v/>
      </c>
      <c r="O64" s="42" t="s">
        <v>35</v>
      </c>
      <c r="P64" s="41">
        <f t="shared" si="87"/>
        <v>1</v>
      </c>
      <c r="Q64" s="42"/>
      <c r="R64" s="41" t="str">
        <f t="shared" si="88"/>
        <v/>
      </c>
      <c r="S64" s="42"/>
      <c r="T64" s="41" t="str">
        <f t="shared" si="89"/>
        <v/>
      </c>
      <c r="U64" s="43"/>
      <c r="V64" s="117"/>
      <c r="W64" s="117"/>
      <c r="X64" s="117"/>
      <c r="Y64" s="117"/>
      <c r="Z64" s="117"/>
      <c r="AA64" s="117">
        <f t="shared" si="71"/>
        <v>3.76</v>
      </c>
      <c r="AB64" s="117"/>
      <c r="AC64" s="117"/>
      <c r="AD64" s="117"/>
      <c r="AE64" s="117"/>
      <c r="AF64" s="117"/>
      <c r="AG64" s="41">
        <f>+Tableau274546177[[#This Row],[Surf Men ext]]</f>
        <v>1</v>
      </c>
      <c r="AH64" s="43" t="str">
        <f t="shared" si="92"/>
        <v/>
      </c>
      <c r="AI64" s="43">
        <f t="shared" si="93"/>
        <v>1</v>
      </c>
      <c r="AJ64" s="43" t="str">
        <f t="shared" si="94"/>
        <v/>
      </c>
      <c r="AK64" s="43" t="str">
        <f t="shared" si="95"/>
        <v/>
      </c>
      <c r="AL64" s="43" t="str">
        <f t="shared" si="96"/>
        <v/>
      </c>
      <c r="AM64" s="53">
        <f t="shared" si="90"/>
        <v>7.52</v>
      </c>
      <c r="AN64" s="101">
        <v>2026</v>
      </c>
      <c r="AO64" s="54" t="str">
        <f t="shared" si="97"/>
        <v/>
      </c>
      <c r="AP64" s="54">
        <f t="shared" si="98"/>
        <v>7.52</v>
      </c>
      <c r="AQ64" s="54" t="str">
        <f t="shared" si="99"/>
        <v/>
      </c>
      <c r="AR64" s="54" t="str">
        <f t="shared" si="100"/>
        <v/>
      </c>
      <c r="AS64" s="54" t="str">
        <f t="shared" si="101"/>
        <v/>
      </c>
      <c r="AT64" s="54">
        <f t="shared" si="91"/>
        <v>2</v>
      </c>
      <c r="AU64" s="55"/>
      <c r="AV64" s="56"/>
      <c r="AW64" s="55" t="s">
        <v>36</v>
      </c>
      <c r="AY64" s="49" t="s">
        <v>179</v>
      </c>
      <c r="AZ64" s="48"/>
      <c r="BA64" s="49" t="s">
        <v>61</v>
      </c>
    </row>
    <row r="65" spans="1:53" s="47" customFormat="1" x14ac:dyDescent="0.2">
      <c r="A65" s="37" t="s">
        <v>203</v>
      </c>
      <c r="B65" s="51">
        <v>8</v>
      </c>
      <c r="C65" s="91" t="s">
        <v>268</v>
      </c>
      <c r="D65" s="107" t="s">
        <v>178</v>
      </c>
      <c r="E65" s="56">
        <v>0.94</v>
      </c>
      <c r="F65" s="56">
        <v>0.94</v>
      </c>
      <c r="G65" s="58">
        <v>1</v>
      </c>
      <c r="H65" s="42"/>
      <c r="I65" s="43" t="str">
        <f t="shared" si="84"/>
        <v/>
      </c>
      <c r="J65" s="42"/>
      <c r="K65" s="41" t="str">
        <f t="shared" si="85"/>
        <v/>
      </c>
      <c r="L65" s="65" t="str">
        <f t="shared" si="86"/>
        <v/>
      </c>
      <c r="M65" s="65" t="str">
        <f t="shared" si="86"/>
        <v/>
      </c>
      <c r="N65" s="65" t="str">
        <f t="shared" si="86"/>
        <v/>
      </c>
      <c r="O65" s="42" t="s">
        <v>35</v>
      </c>
      <c r="P65" s="41">
        <f t="shared" si="87"/>
        <v>1</v>
      </c>
      <c r="Q65" s="42"/>
      <c r="R65" s="41" t="str">
        <f t="shared" si="88"/>
        <v/>
      </c>
      <c r="S65" s="42"/>
      <c r="T65" s="41" t="str">
        <f t="shared" si="89"/>
        <v/>
      </c>
      <c r="U65" s="43"/>
      <c r="V65" s="117"/>
      <c r="W65" s="117"/>
      <c r="X65" s="117"/>
      <c r="Y65" s="117"/>
      <c r="Z65" s="117"/>
      <c r="AA65" s="117">
        <f t="shared" si="71"/>
        <v>3.76</v>
      </c>
      <c r="AB65" s="117"/>
      <c r="AC65" s="117"/>
      <c r="AD65" s="117"/>
      <c r="AE65" s="117"/>
      <c r="AF65" s="117"/>
      <c r="AG65" s="41">
        <f>+Tableau274546177[[#This Row],[Surf Men ext]]</f>
        <v>1</v>
      </c>
      <c r="AH65" s="43" t="str">
        <f t="shared" si="92"/>
        <v/>
      </c>
      <c r="AI65" s="43">
        <f t="shared" si="93"/>
        <v>1</v>
      </c>
      <c r="AJ65" s="43" t="str">
        <f t="shared" si="94"/>
        <v/>
      </c>
      <c r="AK65" s="43" t="str">
        <f t="shared" si="95"/>
        <v/>
      </c>
      <c r="AL65" s="43" t="str">
        <f t="shared" si="96"/>
        <v/>
      </c>
      <c r="AM65" s="53">
        <f t="shared" si="90"/>
        <v>7.52</v>
      </c>
      <c r="AN65" s="101">
        <v>2026</v>
      </c>
      <c r="AO65" s="54" t="str">
        <f t="shared" si="97"/>
        <v/>
      </c>
      <c r="AP65" s="54">
        <f t="shared" si="98"/>
        <v>7.52</v>
      </c>
      <c r="AQ65" s="54" t="str">
        <f t="shared" si="99"/>
        <v/>
      </c>
      <c r="AR65" s="54" t="str">
        <f t="shared" si="100"/>
        <v/>
      </c>
      <c r="AS65" s="54" t="str">
        <f t="shared" si="101"/>
        <v/>
      </c>
      <c r="AT65" s="54">
        <f t="shared" si="91"/>
        <v>2</v>
      </c>
      <c r="AU65" s="55"/>
      <c r="AV65" s="56"/>
      <c r="AW65" s="55" t="s">
        <v>36</v>
      </c>
      <c r="AY65" s="49" t="s">
        <v>179</v>
      </c>
      <c r="AZ65" s="48"/>
      <c r="BA65" s="49" t="s">
        <v>61</v>
      </c>
    </row>
    <row r="66" spans="1:53" s="47" customFormat="1" x14ac:dyDescent="0.2">
      <c r="A66" s="37" t="s">
        <v>203</v>
      </c>
      <c r="B66" s="51">
        <v>8</v>
      </c>
      <c r="C66" s="91" t="s">
        <v>269</v>
      </c>
      <c r="D66" s="107" t="s">
        <v>178</v>
      </c>
      <c r="E66" s="56">
        <v>0.94</v>
      </c>
      <c r="F66" s="56">
        <v>0.94</v>
      </c>
      <c r="G66" s="58">
        <v>1</v>
      </c>
      <c r="H66" s="42"/>
      <c r="I66" s="43" t="str">
        <f t="shared" si="84"/>
        <v/>
      </c>
      <c r="J66" s="42"/>
      <c r="K66" s="41" t="str">
        <f t="shared" si="85"/>
        <v/>
      </c>
      <c r="L66" s="65" t="str">
        <f t="shared" si="86"/>
        <v/>
      </c>
      <c r="M66" s="65" t="str">
        <f t="shared" si="86"/>
        <v/>
      </c>
      <c r="N66" s="65" t="str">
        <f t="shared" si="86"/>
        <v/>
      </c>
      <c r="O66" s="42" t="s">
        <v>35</v>
      </c>
      <c r="P66" s="41">
        <f t="shared" si="87"/>
        <v>1</v>
      </c>
      <c r="Q66" s="42"/>
      <c r="R66" s="41" t="str">
        <f t="shared" si="88"/>
        <v/>
      </c>
      <c r="S66" s="42"/>
      <c r="T66" s="41" t="str">
        <f t="shared" si="89"/>
        <v/>
      </c>
      <c r="U66" s="43"/>
      <c r="V66" s="117"/>
      <c r="W66" s="117"/>
      <c r="X66" s="117"/>
      <c r="Y66" s="117"/>
      <c r="Z66" s="117"/>
      <c r="AA66" s="117">
        <f t="shared" si="71"/>
        <v>3.76</v>
      </c>
      <c r="AB66" s="117"/>
      <c r="AC66" s="117"/>
      <c r="AD66" s="117"/>
      <c r="AE66" s="117"/>
      <c r="AF66" s="117"/>
      <c r="AG66" s="41">
        <f>+Tableau274546177[[#This Row],[Surf Men ext]]</f>
        <v>1</v>
      </c>
      <c r="AH66" s="43" t="str">
        <f t="shared" si="92"/>
        <v/>
      </c>
      <c r="AI66" s="43">
        <f t="shared" si="93"/>
        <v>1</v>
      </c>
      <c r="AJ66" s="43" t="str">
        <f t="shared" si="94"/>
        <v/>
      </c>
      <c r="AK66" s="43" t="str">
        <f t="shared" si="95"/>
        <v/>
      </c>
      <c r="AL66" s="43" t="str">
        <f t="shared" si="96"/>
        <v/>
      </c>
      <c r="AM66" s="53">
        <f t="shared" si="90"/>
        <v>7.52</v>
      </c>
      <c r="AN66" s="101">
        <v>2026</v>
      </c>
      <c r="AO66" s="54" t="str">
        <f t="shared" si="97"/>
        <v/>
      </c>
      <c r="AP66" s="54">
        <f t="shared" si="98"/>
        <v>7.52</v>
      </c>
      <c r="AQ66" s="54" t="str">
        <f t="shared" si="99"/>
        <v/>
      </c>
      <c r="AR66" s="54" t="str">
        <f t="shared" si="100"/>
        <v/>
      </c>
      <c r="AS66" s="54" t="str">
        <f t="shared" si="101"/>
        <v/>
      </c>
      <c r="AT66" s="54">
        <f t="shared" si="91"/>
        <v>2</v>
      </c>
      <c r="AU66" s="55"/>
      <c r="AV66" s="56"/>
      <c r="AW66" s="55" t="s">
        <v>36</v>
      </c>
      <c r="AY66" s="49" t="s">
        <v>179</v>
      </c>
      <c r="AZ66" s="48"/>
      <c r="BA66" s="49" t="s">
        <v>61</v>
      </c>
    </row>
    <row r="67" spans="1:53" s="47" customFormat="1" x14ac:dyDescent="0.2">
      <c r="A67" s="37"/>
      <c r="B67" s="51"/>
      <c r="C67" s="56"/>
      <c r="D67" s="56"/>
      <c r="E67" s="56"/>
      <c r="F67" s="56"/>
      <c r="G67" s="52">
        <f t="shared" ref="G67:G69" si="102">E67*F67</f>
        <v>0</v>
      </c>
      <c r="H67" s="42"/>
      <c r="I67" s="43" t="str">
        <f t="shared" si="84"/>
        <v/>
      </c>
      <c r="J67" s="42"/>
      <c r="K67" s="41" t="str">
        <f t="shared" si="85"/>
        <v/>
      </c>
      <c r="L67" s="65" t="str">
        <f t="shared" si="86"/>
        <v/>
      </c>
      <c r="M67" s="65" t="str">
        <f t="shared" si="86"/>
        <v/>
      </c>
      <c r="N67" s="65" t="str">
        <f t="shared" si="86"/>
        <v/>
      </c>
      <c r="O67" s="42"/>
      <c r="P67" s="41" t="str">
        <f t="shared" si="87"/>
        <v/>
      </c>
      <c r="Q67" s="42"/>
      <c r="R67" s="41" t="str">
        <f t="shared" si="88"/>
        <v/>
      </c>
      <c r="S67" s="42"/>
      <c r="T67" s="41" t="str">
        <f t="shared" si="89"/>
        <v/>
      </c>
      <c r="U67" s="43"/>
      <c r="V67" s="43" t="str">
        <f>IF($AN67=2025,1,"")</f>
        <v/>
      </c>
      <c r="W67" s="43" t="str">
        <f>IF($AN67=2026,1,"")</f>
        <v/>
      </c>
      <c r="X67" s="43" t="str">
        <f>IF($AN67=2027,1,"")</f>
        <v/>
      </c>
      <c r="Y67" s="43" t="str">
        <f>IF($AN67=2028,1,"")</f>
        <v/>
      </c>
      <c r="Z67" s="43" t="str">
        <f>IF($AN67=2029,1,"")</f>
        <v/>
      </c>
      <c r="AA67" s="43">
        <f t="shared" si="71"/>
        <v>0</v>
      </c>
      <c r="AB67" s="43" t="str">
        <f t="shared" ref="AB67:AB69" si="103">IF($AN67=2025,1,"")</f>
        <v/>
      </c>
      <c r="AC67" s="43" t="str">
        <f t="shared" ref="AC67:AC69" si="104">IF($AN67=2026,1,"")</f>
        <v/>
      </c>
      <c r="AD67" s="43" t="str">
        <f t="shared" ref="AD67:AD69" si="105">IF($AN67=2027,1,"")</f>
        <v/>
      </c>
      <c r="AE67" s="43" t="str">
        <f t="shared" ref="AE67:AE69" si="106">IF($AN67=2028,1,"")</f>
        <v/>
      </c>
      <c r="AF67" s="43" t="str">
        <f t="shared" ref="AF67:AF69" si="107">IF($AN67=2029,1,"")</f>
        <v/>
      </c>
      <c r="AG67" s="41">
        <f>+Tableau274546177[[#This Row],[Surf Men ext]]</f>
        <v>0</v>
      </c>
      <c r="AH67" s="43" t="str">
        <f t="shared" si="92"/>
        <v/>
      </c>
      <c r="AI67" s="43" t="str">
        <f t="shared" si="93"/>
        <v/>
      </c>
      <c r="AJ67" s="43" t="str">
        <f t="shared" si="94"/>
        <v/>
      </c>
      <c r="AK67" s="43" t="str">
        <f t="shared" si="95"/>
        <v/>
      </c>
      <c r="AL67" s="43" t="str">
        <f t="shared" si="96"/>
        <v/>
      </c>
      <c r="AM67" s="53">
        <f t="shared" si="90"/>
        <v>0</v>
      </c>
      <c r="AN67" s="101"/>
      <c r="AO67" s="54" t="str">
        <f t="shared" si="97"/>
        <v/>
      </c>
      <c r="AP67" s="54" t="str">
        <f t="shared" si="98"/>
        <v/>
      </c>
      <c r="AQ67" s="54" t="str">
        <f t="shared" si="99"/>
        <v/>
      </c>
      <c r="AR67" s="54" t="str">
        <f t="shared" si="100"/>
        <v/>
      </c>
      <c r="AS67" s="54" t="str">
        <f t="shared" si="101"/>
        <v/>
      </c>
      <c r="AT67" s="54">
        <f t="shared" si="91"/>
        <v>0</v>
      </c>
      <c r="AU67" s="55"/>
      <c r="AV67" s="56"/>
      <c r="AW67" s="55"/>
      <c r="AY67" s="49"/>
      <c r="AZ67" s="48"/>
    </row>
    <row r="68" spans="1:53" x14ac:dyDescent="0.2">
      <c r="A68" s="37"/>
      <c r="B68" s="51"/>
      <c r="C68" s="56"/>
      <c r="D68" s="56"/>
      <c r="E68" s="56"/>
      <c r="F68" s="56"/>
      <c r="G68" s="52">
        <f t="shared" si="102"/>
        <v>0</v>
      </c>
      <c r="H68" s="42"/>
      <c r="I68" s="43" t="str">
        <f t="shared" si="84"/>
        <v/>
      </c>
      <c r="J68" s="42"/>
      <c r="K68" s="41" t="str">
        <f t="shared" si="85"/>
        <v/>
      </c>
      <c r="L68" s="65" t="str">
        <f t="shared" si="86"/>
        <v/>
      </c>
      <c r="M68" s="65" t="str">
        <f t="shared" si="86"/>
        <v/>
      </c>
      <c r="N68" s="65" t="str">
        <f t="shared" si="86"/>
        <v/>
      </c>
      <c r="O68" s="42"/>
      <c r="P68" s="41" t="str">
        <f t="shared" si="87"/>
        <v/>
      </c>
      <c r="Q68" s="42"/>
      <c r="R68" s="41" t="str">
        <f t="shared" si="88"/>
        <v/>
      </c>
      <c r="S68" s="42"/>
      <c r="T68" s="41" t="str">
        <f t="shared" si="89"/>
        <v/>
      </c>
      <c r="U68" s="43"/>
      <c r="V68" s="43" t="str">
        <f>IF($AN68=2025,1,"")</f>
        <v/>
      </c>
      <c r="W68" s="43" t="str">
        <f>IF($AN68=2026,1,"")</f>
        <v/>
      </c>
      <c r="X68" s="43" t="str">
        <f>IF($AN68=2027,1,"")</f>
        <v/>
      </c>
      <c r="Y68" s="43" t="str">
        <f>IF($AN68=2028,1,"")</f>
        <v/>
      </c>
      <c r="Z68" s="43" t="str">
        <f>IF($AN68=2029,1,"")</f>
        <v/>
      </c>
      <c r="AA68" s="43">
        <f t="shared" si="71"/>
        <v>0</v>
      </c>
      <c r="AB68" s="43" t="str">
        <f t="shared" si="103"/>
        <v/>
      </c>
      <c r="AC68" s="43" t="str">
        <f t="shared" si="104"/>
        <v/>
      </c>
      <c r="AD68" s="43" t="str">
        <f t="shared" si="105"/>
        <v/>
      </c>
      <c r="AE68" s="43" t="str">
        <f t="shared" si="106"/>
        <v/>
      </c>
      <c r="AF68" s="43" t="str">
        <f t="shared" si="107"/>
        <v/>
      </c>
      <c r="AG68" s="41">
        <f>+Tableau274546177[[#This Row],[Surf Men ext]]</f>
        <v>0</v>
      </c>
      <c r="AH68" s="43" t="str">
        <f t="shared" si="92"/>
        <v/>
      </c>
      <c r="AI68" s="43" t="str">
        <f t="shared" si="93"/>
        <v/>
      </c>
      <c r="AJ68" s="43" t="str">
        <f t="shared" si="94"/>
        <v/>
      </c>
      <c r="AK68" s="43" t="str">
        <f t="shared" si="95"/>
        <v/>
      </c>
      <c r="AL68" s="43" t="str">
        <f t="shared" si="96"/>
        <v/>
      </c>
      <c r="AM68" s="53">
        <f t="shared" si="90"/>
        <v>0</v>
      </c>
      <c r="AN68" s="101"/>
      <c r="AO68" s="54" t="str">
        <f t="shared" si="97"/>
        <v/>
      </c>
      <c r="AP68" s="54" t="str">
        <f t="shared" si="98"/>
        <v/>
      </c>
      <c r="AQ68" s="54" t="str">
        <f t="shared" si="99"/>
        <v/>
      </c>
      <c r="AR68" s="54" t="str">
        <f t="shared" si="100"/>
        <v/>
      </c>
      <c r="AS68" s="54" t="str">
        <f t="shared" si="101"/>
        <v/>
      </c>
      <c r="AT68" s="54">
        <f t="shared" si="91"/>
        <v>0</v>
      </c>
      <c r="AU68" s="55"/>
      <c r="AV68" s="56"/>
      <c r="AW68" s="55"/>
    </row>
    <row r="69" spans="1:53" x14ac:dyDescent="0.2">
      <c r="A69" s="37"/>
      <c r="B69" s="51"/>
      <c r="C69" s="56"/>
      <c r="D69" s="56"/>
      <c r="E69" s="56"/>
      <c r="F69" s="56"/>
      <c r="G69" s="52">
        <f t="shared" si="102"/>
        <v>0</v>
      </c>
      <c r="H69" s="42"/>
      <c r="I69" s="43" t="str">
        <f t="shared" si="84"/>
        <v/>
      </c>
      <c r="J69" s="42"/>
      <c r="K69" s="41" t="str">
        <f t="shared" si="85"/>
        <v/>
      </c>
      <c r="L69" s="65" t="str">
        <f t="shared" si="86"/>
        <v/>
      </c>
      <c r="M69" s="65" t="str">
        <f t="shared" si="86"/>
        <v/>
      </c>
      <c r="N69" s="65" t="str">
        <f t="shared" si="86"/>
        <v/>
      </c>
      <c r="O69" s="42"/>
      <c r="P69" s="41" t="str">
        <f t="shared" si="87"/>
        <v/>
      </c>
      <c r="Q69" s="42"/>
      <c r="R69" s="41" t="str">
        <f t="shared" si="88"/>
        <v/>
      </c>
      <c r="S69" s="42"/>
      <c r="T69" s="41" t="str">
        <f t="shared" si="89"/>
        <v/>
      </c>
      <c r="U69" s="43"/>
      <c r="V69" s="43" t="str">
        <f>IF($AN69=2025,1,"")</f>
        <v/>
      </c>
      <c r="W69" s="43" t="str">
        <f>IF($AN69=2026,1,"")</f>
        <v/>
      </c>
      <c r="X69" s="43" t="str">
        <f>IF($AN69=2027,1,"")</f>
        <v/>
      </c>
      <c r="Y69" s="43" t="str">
        <f>IF($AN69=2028,1,"")</f>
        <v/>
      </c>
      <c r="Z69" s="43" t="str">
        <f>IF($AN69=2029,1,"")</f>
        <v/>
      </c>
      <c r="AA69" s="43">
        <f t="shared" si="71"/>
        <v>0</v>
      </c>
      <c r="AB69" s="43" t="str">
        <f t="shared" si="103"/>
        <v/>
      </c>
      <c r="AC69" s="43" t="str">
        <f t="shared" si="104"/>
        <v/>
      </c>
      <c r="AD69" s="43" t="str">
        <f t="shared" si="105"/>
        <v/>
      </c>
      <c r="AE69" s="43" t="str">
        <f t="shared" si="106"/>
        <v/>
      </c>
      <c r="AF69" s="43" t="str">
        <f t="shared" si="107"/>
        <v/>
      </c>
      <c r="AG69" s="41">
        <f>+Tableau274546177[[#This Row],[Surf Men ext]]</f>
        <v>0</v>
      </c>
      <c r="AH69" s="43" t="str">
        <f t="shared" si="92"/>
        <v/>
      </c>
      <c r="AI69" s="43" t="str">
        <f t="shared" si="93"/>
        <v/>
      </c>
      <c r="AJ69" s="43" t="str">
        <f t="shared" si="94"/>
        <v/>
      </c>
      <c r="AK69" s="43" t="str">
        <f t="shared" si="95"/>
        <v/>
      </c>
      <c r="AL69" s="43" t="str">
        <f t="shared" si="96"/>
        <v/>
      </c>
      <c r="AM69" s="53">
        <f t="shared" si="90"/>
        <v>0</v>
      </c>
      <c r="AN69" s="54"/>
      <c r="AO69" s="54" t="str">
        <f t="shared" si="97"/>
        <v/>
      </c>
      <c r="AP69" s="54" t="str">
        <f t="shared" si="98"/>
        <v/>
      </c>
      <c r="AQ69" s="54" t="str">
        <f t="shared" si="99"/>
        <v/>
      </c>
      <c r="AR69" s="54" t="str">
        <f t="shared" si="100"/>
        <v/>
      </c>
      <c r="AS69" s="54" t="str">
        <f t="shared" si="101"/>
        <v/>
      </c>
      <c r="AT69" s="54">
        <f t="shared" si="91"/>
        <v>0</v>
      </c>
      <c r="AU69" s="55"/>
      <c r="AV69" s="56"/>
      <c r="AW69" s="55"/>
    </row>
    <row r="71" spans="1:53" x14ac:dyDescent="0.2">
      <c r="G71" s="60">
        <f>SUM(G3:G70)</f>
        <v>122.9</v>
      </c>
      <c r="K71" s="60">
        <f>SUM(K3:K70)</f>
        <v>104.94</v>
      </c>
      <c r="L71" s="60">
        <f>SUM(L3:L70)</f>
        <v>59.77</v>
      </c>
      <c r="M71" s="60">
        <f>SUM(M3:M70)</f>
        <v>6.42</v>
      </c>
      <c r="N71" s="60">
        <f>SUM(N3:N70)</f>
        <v>38.75</v>
      </c>
      <c r="P71" s="60">
        <f>SUM(P3:P70)</f>
        <v>5</v>
      </c>
      <c r="R71" s="60">
        <f>SUM(R3:R70)</f>
        <v>0</v>
      </c>
      <c r="T71" s="60">
        <f>SUM(T3:T70)</f>
        <v>12.96</v>
      </c>
      <c r="U71" s="60"/>
      <c r="V71" s="60">
        <f>SUM(V3:V69)</f>
        <v>11</v>
      </c>
      <c r="W71" s="60">
        <f>SUM(W3:W69)</f>
        <v>25</v>
      </c>
      <c r="X71" s="60">
        <f>SUM(X3:X69)</f>
        <v>0</v>
      </c>
      <c r="Y71" s="60">
        <f>SUM(Y3:Y69)</f>
        <v>0</v>
      </c>
      <c r="Z71" s="60">
        <f>SUM(Z3:Z69)</f>
        <v>1</v>
      </c>
      <c r="AA71" s="60"/>
      <c r="AB71" s="60">
        <f>SUM(AB3:AB69)</f>
        <v>8</v>
      </c>
      <c r="AC71" s="60">
        <f>SUM(AC3:AC69)</f>
        <v>13</v>
      </c>
      <c r="AD71" s="60">
        <f>SUM(AD3:AD69)</f>
        <v>0</v>
      </c>
      <c r="AE71" s="60">
        <f>SUM(AE3:AE69)</f>
        <v>0</v>
      </c>
      <c r="AF71" s="60">
        <f>SUM(AF3:AF69)</f>
        <v>0</v>
      </c>
      <c r="AG71" s="60"/>
      <c r="AH71" s="60">
        <f t="shared" ref="AH71:AM71" si="108">SUM(AH3:AH70)</f>
        <v>29.39</v>
      </c>
      <c r="AI71" s="60">
        <f t="shared" si="108"/>
        <v>75.459999999999994</v>
      </c>
      <c r="AJ71" s="60">
        <f t="shared" si="108"/>
        <v>2</v>
      </c>
      <c r="AK71" s="60">
        <f t="shared" si="108"/>
        <v>0</v>
      </c>
      <c r="AL71" s="60">
        <f t="shared" si="108"/>
        <v>16.05</v>
      </c>
      <c r="AM71" s="60">
        <f t="shared" si="108"/>
        <v>626</v>
      </c>
      <c r="AN71" s="60"/>
      <c r="AO71" s="60">
        <f>SUM(AO3:AO70)</f>
        <v>145.96</v>
      </c>
      <c r="AP71" s="60">
        <f>SUM(AP3:AP70)</f>
        <v>385.32</v>
      </c>
      <c r="AQ71" s="60">
        <f>SUM(AQ3:AQ70)</f>
        <v>9.44</v>
      </c>
      <c r="AR71" s="60">
        <f>SUM(AR3:AR70)</f>
        <v>0</v>
      </c>
      <c r="AS71" s="60">
        <f>SUM(AS3:AS70)</f>
        <v>85.28</v>
      </c>
      <c r="AU71" s="47">
        <f>+COUNTIF(AU3:AU69,"X")</f>
        <v>26</v>
      </c>
      <c r="AV71" s="47">
        <f>+COUNTIF(AV3:AV69,"X")</f>
        <v>11</v>
      </c>
      <c r="AW71" s="47">
        <f>+COUNTIF(AW3:AW69,"X")</f>
        <v>17</v>
      </c>
      <c r="AX71" s="13">
        <f>SUM(AU71:AW71)</f>
        <v>54</v>
      </c>
      <c r="AY71" s="49" t="s">
        <v>191</v>
      </c>
    </row>
    <row r="72" spans="1:53" x14ac:dyDescent="0.2">
      <c r="L72" s="47" t="s">
        <v>559</v>
      </c>
      <c r="M72" s="47" t="s">
        <v>563</v>
      </c>
      <c r="N72" s="47" t="s">
        <v>562</v>
      </c>
      <c r="O72" s="47" t="s">
        <v>560</v>
      </c>
      <c r="V72" s="47">
        <v>2025</v>
      </c>
      <c r="W72" s="47">
        <v>2026</v>
      </c>
      <c r="X72" s="47">
        <v>2027</v>
      </c>
      <c r="Y72" s="47">
        <v>2028</v>
      </c>
      <c r="Z72" s="47">
        <v>2029</v>
      </c>
      <c r="AB72" s="47">
        <v>2025</v>
      </c>
      <c r="AC72" s="47">
        <v>2026</v>
      </c>
      <c r="AD72" s="47">
        <v>2027</v>
      </c>
      <c r="AE72" s="47">
        <v>2028</v>
      </c>
      <c r="AF72" s="47">
        <v>2029</v>
      </c>
    </row>
    <row r="73" spans="1:53" x14ac:dyDescent="0.2">
      <c r="AH73" s="47">
        <v>2025</v>
      </c>
      <c r="AI73" s="47">
        <v>2026</v>
      </c>
      <c r="AJ73" s="47">
        <v>2027</v>
      </c>
      <c r="AK73" s="47">
        <v>2028</v>
      </c>
      <c r="AL73" s="47">
        <v>2029</v>
      </c>
      <c r="AO73" s="47">
        <v>2025</v>
      </c>
      <c r="AP73" s="47">
        <v>2026</v>
      </c>
      <c r="AQ73" s="47">
        <v>2027</v>
      </c>
      <c r="AR73" s="47">
        <v>2028</v>
      </c>
      <c r="AS73" s="47">
        <v>2029</v>
      </c>
    </row>
    <row r="74" spans="1:53" x14ac:dyDescent="0.2">
      <c r="D74" s="49" t="s">
        <v>0</v>
      </c>
      <c r="AM74" s="47">
        <v>2025</v>
      </c>
      <c r="AN74" s="47">
        <f>+COUNTIF($AN$3:$AN$69,"2025")</f>
        <v>11</v>
      </c>
    </row>
    <row r="75" spans="1:53" x14ac:dyDescent="0.2">
      <c r="D75" s="61" t="s">
        <v>192</v>
      </c>
      <c r="K75" s="60">
        <f>SUM(L3:L69)</f>
        <v>59.77</v>
      </c>
      <c r="L75" s="60"/>
      <c r="M75" s="60"/>
      <c r="N75" s="60"/>
      <c r="AM75" s="47">
        <v>2026</v>
      </c>
      <c r="AN75" s="47">
        <f>+COUNTIF($AN$3:$AN$69,"2026")</f>
        <v>30</v>
      </c>
    </row>
    <row r="76" spans="1:53" x14ac:dyDescent="0.2">
      <c r="D76" s="61" t="s">
        <v>193</v>
      </c>
      <c r="AM76" s="47">
        <v>2027</v>
      </c>
      <c r="AN76" s="47">
        <f>+COUNTIF($AN$3:$AN$69,"2027")</f>
        <v>2</v>
      </c>
    </row>
    <row r="77" spans="1:53" x14ac:dyDescent="0.2">
      <c r="D77" s="61" t="s">
        <v>194</v>
      </c>
      <c r="K77" s="60">
        <f>SUM(M3:M69)</f>
        <v>6.42</v>
      </c>
      <c r="L77" s="60"/>
      <c r="M77" s="60"/>
      <c r="N77" s="60"/>
      <c r="AM77" s="47">
        <v>2028</v>
      </c>
      <c r="AN77" s="47">
        <f>+COUNTIF($AN$3:$AN$69,"2028")</f>
        <v>0</v>
      </c>
    </row>
    <row r="78" spans="1:53" x14ac:dyDescent="0.2">
      <c r="D78" s="61" t="s">
        <v>195</v>
      </c>
      <c r="K78" s="60">
        <f>SUM(N6)</f>
        <v>5.09</v>
      </c>
      <c r="AM78" s="47">
        <v>2029</v>
      </c>
      <c r="AN78" s="47">
        <f>+COUNTIF($AN$3:$AN$69,"2029")</f>
        <v>11</v>
      </c>
    </row>
    <row r="79" spans="1:53" x14ac:dyDescent="0.2">
      <c r="D79" s="61" t="s">
        <v>196</v>
      </c>
      <c r="K79" s="60">
        <f>SUM(N20:N22,N25:N27,N31:N33)</f>
        <v>14.94</v>
      </c>
      <c r="L79" s="60"/>
      <c r="M79" s="60"/>
      <c r="N79" s="60"/>
    </row>
    <row r="80" spans="1:53" x14ac:dyDescent="0.2">
      <c r="D80" s="61" t="s">
        <v>197</v>
      </c>
      <c r="K80" s="60">
        <f>SUM(N35:N42)</f>
        <v>18.72</v>
      </c>
      <c r="L80" s="60"/>
      <c r="M80" s="60"/>
      <c r="N80" s="60"/>
      <c r="AN80" s="47">
        <f>SUM(AN74:AN79)</f>
        <v>54</v>
      </c>
    </row>
    <row r="81" spans="4:14" x14ac:dyDescent="0.2">
      <c r="D81" s="49" t="s">
        <v>1</v>
      </c>
    </row>
    <row r="82" spans="4:14" x14ac:dyDescent="0.2">
      <c r="D82" s="61" t="s">
        <v>192</v>
      </c>
    </row>
    <row r="83" spans="4:14" x14ac:dyDescent="0.2">
      <c r="D83" s="61" t="s">
        <v>194</v>
      </c>
    </row>
    <row r="84" spans="4:14" x14ac:dyDescent="0.2">
      <c r="D84" s="61" t="s">
        <v>195</v>
      </c>
      <c r="K84" s="60" t="e">
        <f>SUM(#REF!,P62:P66)</f>
        <v>#REF!</v>
      </c>
      <c r="L84" s="60"/>
      <c r="M84" s="60"/>
      <c r="N84" s="60"/>
    </row>
    <row r="85" spans="4:14" x14ac:dyDescent="0.2">
      <c r="D85" s="49" t="s">
        <v>2</v>
      </c>
    </row>
    <row r="86" spans="4:14" x14ac:dyDescent="0.2">
      <c r="D86" s="61" t="s">
        <v>192</v>
      </c>
    </row>
    <row r="87" spans="4:14" x14ac:dyDescent="0.2">
      <c r="D87" s="61" t="s">
        <v>194</v>
      </c>
      <c r="K87" s="60" t="e">
        <f>SUM(#REF!)</f>
        <v>#REF!</v>
      </c>
      <c r="L87" s="60"/>
      <c r="M87" s="60"/>
      <c r="N87" s="60"/>
    </row>
    <row r="88" spans="4:14" x14ac:dyDescent="0.2">
      <c r="D88" s="61" t="s">
        <v>198</v>
      </c>
    </row>
    <row r="89" spans="4:14" x14ac:dyDescent="0.2">
      <c r="D89" s="49" t="s">
        <v>199</v>
      </c>
    </row>
    <row r="90" spans="4:14" x14ac:dyDescent="0.2">
      <c r="D90" s="61" t="s">
        <v>270</v>
      </c>
      <c r="K90" s="60">
        <f>SUM(T57:T58)</f>
        <v>2</v>
      </c>
      <c r="L90" s="60"/>
      <c r="M90" s="60"/>
      <c r="N90" s="60"/>
    </row>
    <row r="91" spans="4:14" x14ac:dyDescent="0.2">
      <c r="D91" s="61" t="s">
        <v>194</v>
      </c>
      <c r="K91" s="60">
        <f>SUM(T48:T55,T59:T60)</f>
        <v>10.96</v>
      </c>
      <c r="L91" s="60"/>
      <c r="M91" s="60"/>
      <c r="N91" s="60"/>
    </row>
    <row r="92" spans="4:14" x14ac:dyDescent="0.2">
      <c r="D92" s="61" t="s">
        <v>198</v>
      </c>
    </row>
    <row r="93" spans="4:14" x14ac:dyDescent="0.2">
      <c r="D93" s="61" t="s">
        <v>271</v>
      </c>
    </row>
    <row r="94" spans="4:14" x14ac:dyDescent="0.2">
      <c r="D94" s="49"/>
    </row>
    <row r="95" spans="4:14" x14ac:dyDescent="0.2">
      <c r="D95" s="49"/>
    </row>
    <row r="96" spans="4:14" x14ac:dyDescent="0.2">
      <c r="D96" s="49"/>
    </row>
    <row r="97" spans="4:11" x14ac:dyDescent="0.2">
      <c r="D97" s="49"/>
      <c r="K97" s="59" t="e">
        <f>SUM(K74:K96)</f>
        <v>#REF!</v>
      </c>
    </row>
    <row r="98" spans="4:11" x14ac:dyDescent="0.2">
      <c r="D98" s="49"/>
    </row>
  </sheetData>
  <phoneticPr fontId="14" type="noConversion"/>
  <pageMargins left="0.7" right="0.7" top="0.75" bottom="0.75" header="0.3" footer="0.3"/>
  <pageSetup paperSize="8" fitToHeight="0" orientation="landscape" r:id="rId1"/>
  <headerFooter>
    <oddHeader>&amp;CMENUISERIES EXTÉRIEURES - SERVICE (bât. E)</oddHead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7A74E-2F17-4FE1-8AB9-DC54E17EE7C3}">
  <sheetPr codeName="Feuil5">
    <tabColor rgb="FFCCFFFF"/>
  </sheetPr>
  <dimension ref="A1:IC160"/>
  <sheetViews>
    <sheetView topLeftCell="A56" workbookViewId="0">
      <selection activeCell="U86" sqref="U86"/>
    </sheetView>
  </sheetViews>
  <sheetFormatPr baseColWidth="10" defaultColWidth="10.85546875" defaultRowHeight="12.75" outlineLevelCol="1" x14ac:dyDescent="0.2"/>
  <cols>
    <col min="1" max="2" width="6.5703125" style="47" customWidth="1"/>
    <col min="3" max="3" width="13" style="1" bestFit="1" customWidth="1"/>
    <col min="4" max="4" width="7.7109375" style="1" bestFit="1" customWidth="1"/>
    <col min="5" max="6" width="6.5703125" style="47" customWidth="1"/>
    <col min="7" max="7" width="8.85546875" style="47" bestFit="1" customWidth="1"/>
    <col min="8" max="8" width="6.5703125" style="47" hidden="1" customWidth="1" outlineLevel="1"/>
    <col min="9" max="9" width="10.85546875" style="47" hidden="1" customWidth="1" outlineLevel="1"/>
    <col min="10" max="10" width="10.85546875" style="47" collapsed="1"/>
    <col min="11" max="11" width="10.85546875" style="47"/>
    <col min="12" max="14" width="10.85546875" style="47" hidden="1" customWidth="1" outlineLevel="1"/>
    <col min="15" max="15" width="10.85546875" style="47" collapsed="1"/>
    <col min="16" max="21" width="10.85546875" style="47"/>
    <col min="22" max="33" width="0" style="47" hidden="1" customWidth="1" outlineLevel="1"/>
    <col min="34" max="38" width="10.85546875" style="47" hidden="1" customWidth="1" outlineLevel="1"/>
    <col min="39" max="39" width="15.7109375" style="47" customWidth="1" collapsed="1"/>
    <col min="40" max="40" width="9.140625" style="47" customWidth="1"/>
    <col min="41" max="41" width="8" style="47" hidden="1" customWidth="1" outlineLevel="1"/>
    <col min="42" max="45" width="8.85546875" style="47" hidden="1" customWidth="1" outlineLevel="1"/>
    <col min="46" max="46" width="10" style="47" bestFit="1" customWidth="1" collapsed="1"/>
    <col min="47" max="48" width="10.5703125" style="47" customWidth="1"/>
    <col min="49" max="49" width="12.85546875" style="47" customWidth="1"/>
    <col min="50" max="50" width="10.85546875" style="47"/>
    <col min="51" max="51" width="11.140625" style="49" customWidth="1"/>
    <col min="52" max="52" width="12.5703125" style="48" customWidth="1"/>
    <col min="53" max="237" width="10.85546875" style="47"/>
    <col min="238" max="280" width="10.85546875" style="29"/>
    <col min="281" max="282" width="6.5703125" style="29" customWidth="1"/>
    <col min="283" max="283" width="13" style="29" bestFit="1" customWidth="1"/>
    <col min="284" max="284" width="7.7109375" style="29" bestFit="1" customWidth="1"/>
    <col min="285" max="286" width="6.5703125" style="29" customWidth="1"/>
    <col min="287" max="287" width="8.85546875" style="29" bestFit="1" customWidth="1"/>
    <col min="288" max="289" width="0" style="29" hidden="1" customWidth="1"/>
    <col min="290" max="291" width="10.85546875" style="29"/>
    <col min="292" max="294" width="0" style="29" hidden="1" customWidth="1"/>
    <col min="295" max="300" width="10.85546875" style="29"/>
    <col min="301" max="301" width="15.7109375" style="29" customWidth="1"/>
    <col min="302" max="302" width="10" style="29" bestFit="1" customWidth="1"/>
    <col min="303" max="304" width="10.5703125" style="29" customWidth="1"/>
    <col min="305" max="305" width="12.85546875" style="29" customWidth="1"/>
    <col min="306" max="306" width="10.85546875" style="29"/>
    <col min="307" max="307" width="21.28515625" style="29" customWidth="1"/>
    <col min="308" max="308" width="12.5703125" style="29" customWidth="1"/>
    <col min="309" max="536" width="10.85546875" style="29"/>
    <col min="537" max="538" width="6.5703125" style="29" customWidth="1"/>
    <col min="539" max="539" width="13" style="29" bestFit="1" customWidth="1"/>
    <col min="540" max="540" width="7.7109375" style="29" bestFit="1" customWidth="1"/>
    <col min="541" max="542" width="6.5703125" style="29" customWidth="1"/>
    <col min="543" max="543" width="8.85546875" style="29" bestFit="1" customWidth="1"/>
    <col min="544" max="545" width="0" style="29" hidden="1" customWidth="1"/>
    <col min="546" max="547" width="10.85546875" style="29"/>
    <col min="548" max="550" width="0" style="29" hidden="1" customWidth="1"/>
    <col min="551" max="556" width="10.85546875" style="29"/>
    <col min="557" max="557" width="15.7109375" style="29" customWidth="1"/>
    <col min="558" max="558" width="10" style="29" bestFit="1" customWidth="1"/>
    <col min="559" max="560" width="10.5703125" style="29" customWidth="1"/>
    <col min="561" max="561" width="12.85546875" style="29" customWidth="1"/>
    <col min="562" max="562" width="10.85546875" style="29"/>
    <col min="563" max="563" width="21.28515625" style="29" customWidth="1"/>
    <col min="564" max="564" width="12.5703125" style="29" customWidth="1"/>
    <col min="565" max="792" width="10.85546875" style="29"/>
    <col min="793" max="794" width="6.5703125" style="29" customWidth="1"/>
    <col min="795" max="795" width="13" style="29" bestFit="1" customWidth="1"/>
    <col min="796" max="796" width="7.7109375" style="29" bestFit="1" customWidth="1"/>
    <col min="797" max="798" width="6.5703125" style="29" customWidth="1"/>
    <col min="799" max="799" width="8.85546875" style="29" bestFit="1" customWidth="1"/>
    <col min="800" max="801" width="0" style="29" hidden="1" customWidth="1"/>
    <col min="802" max="803" width="10.85546875" style="29"/>
    <col min="804" max="806" width="0" style="29" hidden="1" customWidth="1"/>
    <col min="807" max="812" width="10.85546875" style="29"/>
    <col min="813" max="813" width="15.7109375" style="29" customWidth="1"/>
    <col min="814" max="814" width="10" style="29" bestFit="1" customWidth="1"/>
    <col min="815" max="816" width="10.5703125" style="29" customWidth="1"/>
    <col min="817" max="817" width="12.85546875" style="29" customWidth="1"/>
    <col min="818" max="818" width="10.85546875" style="29"/>
    <col min="819" max="819" width="21.28515625" style="29" customWidth="1"/>
    <col min="820" max="820" width="12.5703125" style="29" customWidth="1"/>
    <col min="821" max="1048" width="10.85546875" style="29"/>
    <col min="1049" max="1050" width="6.5703125" style="29" customWidth="1"/>
    <col min="1051" max="1051" width="13" style="29" bestFit="1" customWidth="1"/>
    <col min="1052" max="1052" width="7.7109375" style="29" bestFit="1" customWidth="1"/>
    <col min="1053" max="1054" width="6.5703125" style="29" customWidth="1"/>
    <col min="1055" max="1055" width="8.85546875" style="29" bestFit="1" customWidth="1"/>
    <col min="1056" max="1057" width="0" style="29" hidden="1" customWidth="1"/>
    <col min="1058" max="1059" width="10.85546875" style="29"/>
    <col min="1060" max="1062" width="0" style="29" hidden="1" customWidth="1"/>
    <col min="1063" max="1068" width="10.85546875" style="29"/>
    <col min="1069" max="1069" width="15.7109375" style="29" customWidth="1"/>
    <col min="1070" max="1070" width="10" style="29" bestFit="1" customWidth="1"/>
    <col min="1071" max="1072" width="10.5703125" style="29" customWidth="1"/>
    <col min="1073" max="1073" width="12.85546875" style="29" customWidth="1"/>
    <col min="1074" max="1074" width="10.85546875" style="29"/>
    <col min="1075" max="1075" width="21.28515625" style="29" customWidth="1"/>
    <col min="1076" max="1076" width="12.5703125" style="29" customWidth="1"/>
    <col min="1077" max="1304" width="10.85546875" style="29"/>
    <col min="1305" max="1306" width="6.5703125" style="29" customWidth="1"/>
    <col min="1307" max="1307" width="13" style="29" bestFit="1" customWidth="1"/>
    <col min="1308" max="1308" width="7.7109375" style="29" bestFit="1" customWidth="1"/>
    <col min="1309" max="1310" width="6.5703125" style="29" customWidth="1"/>
    <col min="1311" max="1311" width="8.85546875" style="29" bestFit="1" customWidth="1"/>
    <col min="1312" max="1313" width="0" style="29" hidden="1" customWidth="1"/>
    <col min="1314" max="1315" width="10.85546875" style="29"/>
    <col min="1316" max="1318" width="0" style="29" hidden="1" customWidth="1"/>
    <col min="1319" max="1324" width="10.85546875" style="29"/>
    <col min="1325" max="1325" width="15.7109375" style="29" customWidth="1"/>
    <col min="1326" max="1326" width="10" style="29" bestFit="1" customWidth="1"/>
    <col min="1327" max="1328" width="10.5703125" style="29" customWidth="1"/>
    <col min="1329" max="1329" width="12.85546875" style="29" customWidth="1"/>
    <col min="1330" max="1330" width="10.85546875" style="29"/>
    <col min="1331" max="1331" width="21.28515625" style="29" customWidth="1"/>
    <col min="1332" max="1332" width="12.5703125" style="29" customWidth="1"/>
    <col min="1333" max="1560" width="10.85546875" style="29"/>
    <col min="1561" max="1562" width="6.5703125" style="29" customWidth="1"/>
    <col min="1563" max="1563" width="13" style="29" bestFit="1" customWidth="1"/>
    <col min="1564" max="1564" width="7.7109375" style="29" bestFit="1" customWidth="1"/>
    <col min="1565" max="1566" width="6.5703125" style="29" customWidth="1"/>
    <col min="1567" max="1567" width="8.85546875" style="29" bestFit="1" customWidth="1"/>
    <col min="1568" max="1569" width="0" style="29" hidden="1" customWidth="1"/>
    <col min="1570" max="1571" width="10.85546875" style="29"/>
    <col min="1572" max="1574" width="0" style="29" hidden="1" customWidth="1"/>
    <col min="1575" max="1580" width="10.85546875" style="29"/>
    <col min="1581" max="1581" width="15.7109375" style="29" customWidth="1"/>
    <col min="1582" max="1582" width="10" style="29" bestFit="1" customWidth="1"/>
    <col min="1583" max="1584" width="10.5703125" style="29" customWidth="1"/>
    <col min="1585" max="1585" width="12.85546875" style="29" customWidth="1"/>
    <col min="1586" max="1586" width="10.85546875" style="29"/>
    <col min="1587" max="1587" width="21.28515625" style="29" customWidth="1"/>
    <col min="1588" max="1588" width="12.5703125" style="29" customWidth="1"/>
    <col min="1589" max="1816" width="10.85546875" style="29"/>
    <col min="1817" max="1818" width="6.5703125" style="29" customWidth="1"/>
    <col min="1819" max="1819" width="13" style="29" bestFit="1" customWidth="1"/>
    <col min="1820" max="1820" width="7.7109375" style="29" bestFit="1" customWidth="1"/>
    <col min="1821" max="1822" width="6.5703125" style="29" customWidth="1"/>
    <col min="1823" max="1823" width="8.85546875" style="29" bestFit="1" customWidth="1"/>
    <col min="1824" max="1825" width="0" style="29" hidden="1" customWidth="1"/>
    <col min="1826" max="1827" width="10.85546875" style="29"/>
    <col min="1828" max="1830" width="0" style="29" hidden="1" customWidth="1"/>
    <col min="1831" max="1836" width="10.85546875" style="29"/>
    <col min="1837" max="1837" width="15.7109375" style="29" customWidth="1"/>
    <col min="1838" max="1838" width="10" style="29" bestFit="1" customWidth="1"/>
    <col min="1839" max="1840" width="10.5703125" style="29" customWidth="1"/>
    <col min="1841" max="1841" width="12.85546875" style="29" customWidth="1"/>
    <col min="1842" max="1842" width="10.85546875" style="29"/>
    <col min="1843" max="1843" width="21.28515625" style="29" customWidth="1"/>
    <col min="1844" max="1844" width="12.5703125" style="29" customWidth="1"/>
    <col min="1845" max="2072" width="10.85546875" style="29"/>
    <col min="2073" max="2074" width="6.5703125" style="29" customWidth="1"/>
    <col min="2075" max="2075" width="13" style="29" bestFit="1" customWidth="1"/>
    <col min="2076" max="2076" width="7.7109375" style="29" bestFit="1" customWidth="1"/>
    <col min="2077" max="2078" width="6.5703125" style="29" customWidth="1"/>
    <col min="2079" max="2079" width="8.85546875" style="29" bestFit="1" customWidth="1"/>
    <col min="2080" max="2081" width="0" style="29" hidden="1" customWidth="1"/>
    <col min="2082" max="2083" width="10.85546875" style="29"/>
    <col min="2084" max="2086" width="0" style="29" hidden="1" customWidth="1"/>
    <col min="2087" max="2092" width="10.85546875" style="29"/>
    <col min="2093" max="2093" width="15.7109375" style="29" customWidth="1"/>
    <col min="2094" max="2094" width="10" style="29" bestFit="1" customWidth="1"/>
    <col min="2095" max="2096" width="10.5703125" style="29" customWidth="1"/>
    <col min="2097" max="2097" width="12.85546875" style="29" customWidth="1"/>
    <col min="2098" max="2098" width="10.85546875" style="29"/>
    <col min="2099" max="2099" width="21.28515625" style="29" customWidth="1"/>
    <col min="2100" max="2100" width="12.5703125" style="29" customWidth="1"/>
    <col min="2101" max="2328" width="10.85546875" style="29"/>
    <col min="2329" max="2330" width="6.5703125" style="29" customWidth="1"/>
    <col min="2331" max="2331" width="13" style="29" bestFit="1" customWidth="1"/>
    <col min="2332" max="2332" width="7.7109375" style="29" bestFit="1" customWidth="1"/>
    <col min="2333" max="2334" width="6.5703125" style="29" customWidth="1"/>
    <col min="2335" max="2335" width="8.85546875" style="29" bestFit="1" customWidth="1"/>
    <col min="2336" max="2337" width="0" style="29" hidden="1" customWidth="1"/>
    <col min="2338" max="2339" width="10.85546875" style="29"/>
    <col min="2340" max="2342" width="0" style="29" hidden="1" customWidth="1"/>
    <col min="2343" max="2348" width="10.85546875" style="29"/>
    <col min="2349" max="2349" width="15.7109375" style="29" customWidth="1"/>
    <col min="2350" max="2350" width="10" style="29" bestFit="1" customWidth="1"/>
    <col min="2351" max="2352" width="10.5703125" style="29" customWidth="1"/>
    <col min="2353" max="2353" width="12.85546875" style="29" customWidth="1"/>
    <col min="2354" max="2354" width="10.85546875" style="29"/>
    <col min="2355" max="2355" width="21.28515625" style="29" customWidth="1"/>
    <col min="2356" max="2356" width="12.5703125" style="29" customWidth="1"/>
    <col min="2357" max="2584" width="10.85546875" style="29"/>
    <col min="2585" max="2586" width="6.5703125" style="29" customWidth="1"/>
    <col min="2587" max="2587" width="13" style="29" bestFit="1" customWidth="1"/>
    <col min="2588" max="2588" width="7.7109375" style="29" bestFit="1" customWidth="1"/>
    <col min="2589" max="2590" width="6.5703125" style="29" customWidth="1"/>
    <col min="2591" max="2591" width="8.85546875" style="29" bestFit="1" customWidth="1"/>
    <col min="2592" max="2593" width="0" style="29" hidden="1" customWidth="1"/>
    <col min="2594" max="2595" width="10.85546875" style="29"/>
    <col min="2596" max="2598" width="0" style="29" hidden="1" customWidth="1"/>
    <col min="2599" max="2604" width="10.85546875" style="29"/>
    <col min="2605" max="2605" width="15.7109375" style="29" customWidth="1"/>
    <col min="2606" max="2606" width="10" style="29" bestFit="1" customWidth="1"/>
    <col min="2607" max="2608" width="10.5703125" style="29" customWidth="1"/>
    <col min="2609" max="2609" width="12.85546875" style="29" customWidth="1"/>
    <col min="2610" max="2610" width="10.85546875" style="29"/>
    <col min="2611" max="2611" width="21.28515625" style="29" customWidth="1"/>
    <col min="2612" max="2612" width="12.5703125" style="29" customWidth="1"/>
    <col min="2613" max="2840" width="10.85546875" style="29"/>
    <col min="2841" max="2842" width="6.5703125" style="29" customWidth="1"/>
    <col min="2843" max="2843" width="13" style="29" bestFit="1" customWidth="1"/>
    <col min="2844" max="2844" width="7.7109375" style="29" bestFit="1" customWidth="1"/>
    <col min="2845" max="2846" width="6.5703125" style="29" customWidth="1"/>
    <col min="2847" max="2847" width="8.85546875" style="29" bestFit="1" customWidth="1"/>
    <col min="2848" max="2849" width="0" style="29" hidden="1" customWidth="1"/>
    <col min="2850" max="2851" width="10.85546875" style="29"/>
    <col min="2852" max="2854" width="0" style="29" hidden="1" customWidth="1"/>
    <col min="2855" max="2860" width="10.85546875" style="29"/>
    <col min="2861" max="2861" width="15.7109375" style="29" customWidth="1"/>
    <col min="2862" max="2862" width="10" style="29" bestFit="1" customWidth="1"/>
    <col min="2863" max="2864" width="10.5703125" style="29" customWidth="1"/>
    <col min="2865" max="2865" width="12.85546875" style="29" customWidth="1"/>
    <col min="2866" max="2866" width="10.85546875" style="29"/>
    <col min="2867" max="2867" width="21.28515625" style="29" customWidth="1"/>
    <col min="2868" max="2868" width="12.5703125" style="29" customWidth="1"/>
    <col min="2869" max="3096" width="10.85546875" style="29"/>
    <col min="3097" max="3098" width="6.5703125" style="29" customWidth="1"/>
    <col min="3099" max="3099" width="13" style="29" bestFit="1" customWidth="1"/>
    <col min="3100" max="3100" width="7.7109375" style="29" bestFit="1" customWidth="1"/>
    <col min="3101" max="3102" width="6.5703125" style="29" customWidth="1"/>
    <col min="3103" max="3103" width="8.85546875" style="29" bestFit="1" customWidth="1"/>
    <col min="3104" max="3105" width="0" style="29" hidden="1" customWidth="1"/>
    <col min="3106" max="3107" width="10.85546875" style="29"/>
    <col min="3108" max="3110" width="0" style="29" hidden="1" customWidth="1"/>
    <col min="3111" max="3116" width="10.85546875" style="29"/>
    <col min="3117" max="3117" width="15.7109375" style="29" customWidth="1"/>
    <col min="3118" max="3118" width="10" style="29" bestFit="1" customWidth="1"/>
    <col min="3119" max="3120" width="10.5703125" style="29" customWidth="1"/>
    <col min="3121" max="3121" width="12.85546875" style="29" customWidth="1"/>
    <col min="3122" max="3122" width="10.85546875" style="29"/>
    <col min="3123" max="3123" width="21.28515625" style="29" customWidth="1"/>
    <col min="3124" max="3124" width="12.5703125" style="29" customWidth="1"/>
    <col min="3125" max="3352" width="10.85546875" style="29"/>
    <col min="3353" max="3354" width="6.5703125" style="29" customWidth="1"/>
    <col min="3355" max="3355" width="13" style="29" bestFit="1" customWidth="1"/>
    <col min="3356" max="3356" width="7.7109375" style="29" bestFit="1" customWidth="1"/>
    <col min="3357" max="3358" width="6.5703125" style="29" customWidth="1"/>
    <col min="3359" max="3359" width="8.85546875" style="29" bestFit="1" customWidth="1"/>
    <col min="3360" max="3361" width="0" style="29" hidden="1" customWidth="1"/>
    <col min="3362" max="3363" width="10.85546875" style="29"/>
    <col min="3364" max="3366" width="0" style="29" hidden="1" customWidth="1"/>
    <col min="3367" max="3372" width="10.85546875" style="29"/>
    <col min="3373" max="3373" width="15.7109375" style="29" customWidth="1"/>
    <col min="3374" max="3374" width="10" style="29" bestFit="1" customWidth="1"/>
    <col min="3375" max="3376" width="10.5703125" style="29" customWidth="1"/>
    <col min="3377" max="3377" width="12.85546875" style="29" customWidth="1"/>
    <col min="3378" max="3378" width="10.85546875" style="29"/>
    <col min="3379" max="3379" width="21.28515625" style="29" customWidth="1"/>
    <col min="3380" max="3380" width="12.5703125" style="29" customWidth="1"/>
    <col min="3381" max="3608" width="10.85546875" style="29"/>
    <col min="3609" max="3610" width="6.5703125" style="29" customWidth="1"/>
    <col min="3611" max="3611" width="13" style="29" bestFit="1" customWidth="1"/>
    <col min="3612" max="3612" width="7.7109375" style="29" bestFit="1" customWidth="1"/>
    <col min="3613" max="3614" width="6.5703125" style="29" customWidth="1"/>
    <col min="3615" max="3615" width="8.85546875" style="29" bestFit="1" customWidth="1"/>
    <col min="3616" max="3617" width="0" style="29" hidden="1" customWidth="1"/>
    <col min="3618" max="3619" width="10.85546875" style="29"/>
    <col min="3620" max="3622" width="0" style="29" hidden="1" customWidth="1"/>
    <col min="3623" max="3628" width="10.85546875" style="29"/>
    <col min="3629" max="3629" width="15.7109375" style="29" customWidth="1"/>
    <col min="3630" max="3630" width="10" style="29" bestFit="1" customWidth="1"/>
    <col min="3631" max="3632" width="10.5703125" style="29" customWidth="1"/>
    <col min="3633" max="3633" width="12.85546875" style="29" customWidth="1"/>
    <col min="3634" max="3634" width="10.85546875" style="29"/>
    <col min="3635" max="3635" width="21.28515625" style="29" customWidth="1"/>
    <col min="3636" max="3636" width="12.5703125" style="29" customWidth="1"/>
    <col min="3637" max="3864" width="10.85546875" style="29"/>
    <col min="3865" max="3866" width="6.5703125" style="29" customWidth="1"/>
    <col min="3867" max="3867" width="13" style="29" bestFit="1" customWidth="1"/>
    <col min="3868" max="3868" width="7.7109375" style="29" bestFit="1" customWidth="1"/>
    <col min="3869" max="3870" width="6.5703125" style="29" customWidth="1"/>
    <col min="3871" max="3871" width="8.85546875" style="29" bestFit="1" customWidth="1"/>
    <col min="3872" max="3873" width="0" style="29" hidden="1" customWidth="1"/>
    <col min="3874" max="3875" width="10.85546875" style="29"/>
    <col min="3876" max="3878" width="0" style="29" hidden="1" customWidth="1"/>
    <col min="3879" max="3884" width="10.85546875" style="29"/>
    <col min="3885" max="3885" width="15.7109375" style="29" customWidth="1"/>
    <col min="3886" max="3886" width="10" style="29" bestFit="1" customWidth="1"/>
    <col min="3887" max="3888" width="10.5703125" style="29" customWidth="1"/>
    <col min="3889" max="3889" width="12.85546875" style="29" customWidth="1"/>
    <col min="3890" max="3890" width="10.85546875" style="29"/>
    <col min="3891" max="3891" width="21.28515625" style="29" customWidth="1"/>
    <col min="3892" max="3892" width="12.5703125" style="29" customWidth="1"/>
    <col min="3893" max="4120" width="10.85546875" style="29"/>
    <col min="4121" max="4122" width="6.5703125" style="29" customWidth="1"/>
    <col min="4123" max="4123" width="13" style="29" bestFit="1" customWidth="1"/>
    <col min="4124" max="4124" width="7.7109375" style="29" bestFit="1" customWidth="1"/>
    <col min="4125" max="4126" width="6.5703125" style="29" customWidth="1"/>
    <col min="4127" max="4127" width="8.85546875" style="29" bestFit="1" customWidth="1"/>
    <col min="4128" max="4129" width="0" style="29" hidden="1" customWidth="1"/>
    <col min="4130" max="4131" width="10.85546875" style="29"/>
    <col min="4132" max="4134" width="0" style="29" hidden="1" customWidth="1"/>
    <col min="4135" max="4140" width="10.85546875" style="29"/>
    <col min="4141" max="4141" width="15.7109375" style="29" customWidth="1"/>
    <col min="4142" max="4142" width="10" style="29" bestFit="1" customWidth="1"/>
    <col min="4143" max="4144" width="10.5703125" style="29" customWidth="1"/>
    <col min="4145" max="4145" width="12.85546875" style="29" customWidth="1"/>
    <col min="4146" max="4146" width="10.85546875" style="29"/>
    <col min="4147" max="4147" width="21.28515625" style="29" customWidth="1"/>
    <col min="4148" max="4148" width="12.5703125" style="29" customWidth="1"/>
    <col min="4149" max="4376" width="10.85546875" style="29"/>
    <col min="4377" max="4378" width="6.5703125" style="29" customWidth="1"/>
    <col min="4379" max="4379" width="13" style="29" bestFit="1" customWidth="1"/>
    <col min="4380" max="4380" width="7.7109375" style="29" bestFit="1" customWidth="1"/>
    <col min="4381" max="4382" width="6.5703125" style="29" customWidth="1"/>
    <col min="4383" max="4383" width="8.85546875" style="29" bestFit="1" customWidth="1"/>
    <col min="4384" max="4385" width="0" style="29" hidden="1" customWidth="1"/>
    <col min="4386" max="4387" width="10.85546875" style="29"/>
    <col min="4388" max="4390" width="0" style="29" hidden="1" customWidth="1"/>
    <col min="4391" max="4396" width="10.85546875" style="29"/>
    <col min="4397" max="4397" width="15.7109375" style="29" customWidth="1"/>
    <col min="4398" max="4398" width="10" style="29" bestFit="1" customWidth="1"/>
    <col min="4399" max="4400" width="10.5703125" style="29" customWidth="1"/>
    <col min="4401" max="4401" width="12.85546875" style="29" customWidth="1"/>
    <col min="4402" max="4402" width="10.85546875" style="29"/>
    <col min="4403" max="4403" width="21.28515625" style="29" customWidth="1"/>
    <col min="4404" max="4404" width="12.5703125" style="29" customWidth="1"/>
    <col min="4405" max="4632" width="10.85546875" style="29"/>
    <col min="4633" max="4634" width="6.5703125" style="29" customWidth="1"/>
    <col min="4635" max="4635" width="13" style="29" bestFit="1" customWidth="1"/>
    <col min="4636" max="4636" width="7.7109375" style="29" bestFit="1" customWidth="1"/>
    <col min="4637" max="4638" width="6.5703125" style="29" customWidth="1"/>
    <col min="4639" max="4639" width="8.85546875" style="29" bestFit="1" customWidth="1"/>
    <col min="4640" max="4641" width="0" style="29" hidden="1" customWidth="1"/>
    <col min="4642" max="4643" width="10.85546875" style="29"/>
    <col min="4644" max="4646" width="0" style="29" hidden="1" customWidth="1"/>
    <col min="4647" max="4652" width="10.85546875" style="29"/>
    <col min="4653" max="4653" width="15.7109375" style="29" customWidth="1"/>
    <col min="4654" max="4654" width="10" style="29" bestFit="1" customWidth="1"/>
    <col min="4655" max="4656" width="10.5703125" style="29" customWidth="1"/>
    <col min="4657" max="4657" width="12.85546875" style="29" customWidth="1"/>
    <col min="4658" max="4658" width="10.85546875" style="29"/>
    <col min="4659" max="4659" width="21.28515625" style="29" customWidth="1"/>
    <col min="4660" max="4660" width="12.5703125" style="29" customWidth="1"/>
    <col min="4661" max="4888" width="10.85546875" style="29"/>
    <col min="4889" max="4890" width="6.5703125" style="29" customWidth="1"/>
    <col min="4891" max="4891" width="13" style="29" bestFit="1" customWidth="1"/>
    <col min="4892" max="4892" width="7.7109375" style="29" bestFit="1" customWidth="1"/>
    <col min="4893" max="4894" width="6.5703125" style="29" customWidth="1"/>
    <col min="4895" max="4895" width="8.85546875" style="29" bestFit="1" customWidth="1"/>
    <col min="4896" max="4897" width="0" style="29" hidden="1" customWidth="1"/>
    <col min="4898" max="4899" width="10.85546875" style="29"/>
    <col min="4900" max="4902" width="0" style="29" hidden="1" customWidth="1"/>
    <col min="4903" max="4908" width="10.85546875" style="29"/>
    <col min="4909" max="4909" width="15.7109375" style="29" customWidth="1"/>
    <col min="4910" max="4910" width="10" style="29" bestFit="1" customWidth="1"/>
    <col min="4911" max="4912" width="10.5703125" style="29" customWidth="1"/>
    <col min="4913" max="4913" width="12.85546875" style="29" customWidth="1"/>
    <col min="4914" max="4914" width="10.85546875" style="29"/>
    <col min="4915" max="4915" width="21.28515625" style="29" customWidth="1"/>
    <col min="4916" max="4916" width="12.5703125" style="29" customWidth="1"/>
    <col min="4917" max="5144" width="10.85546875" style="29"/>
    <col min="5145" max="5146" width="6.5703125" style="29" customWidth="1"/>
    <col min="5147" max="5147" width="13" style="29" bestFit="1" customWidth="1"/>
    <col min="5148" max="5148" width="7.7109375" style="29" bestFit="1" customWidth="1"/>
    <col min="5149" max="5150" width="6.5703125" style="29" customWidth="1"/>
    <col min="5151" max="5151" width="8.85546875" style="29" bestFit="1" customWidth="1"/>
    <col min="5152" max="5153" width="0" style="29" hidden="1" customWidth="1"/>
    <col min="5154" max="5155" width="10.85546875" style="29"/>
    <col min="5156" max="5158" width="0" style="29" hidden="1" customWidth="1"/>
    <col min="5159" max="5164" width="10.85546875" style="29"/>
    <col min="5165" max="5165" width="15.7109375" style="29" customWidth="1"/>
    <col min="5166" max="5166" width="10" style="29" bestFit="1" customWidth="1"/>
    <col min="5167" max="5168" width="10.5703125" style="29" customWidth="1"/>
    <col min="5169" max="5169" width="12.85546875" style="29" customWidth="1"/>
    <col min="5170" max="5170" width="10.85546875" style="29"/>
    <col min="5171" max="5171" width="21.28515625" style="29" customWidth="1"/>
    <col min="5172" max="5172" width="12.5703125" style="29" customWidth="1"/>
    <col min="5173" max="5400" width="10.85546875" style="29"/>
    <col min="5401" max="5402" width="6.5703125" style="29" customWidth="1"/>
    <col min="5403" max="5403" width="13" style="29" bestFit="1" customWidth="1"/>
    <col min="5404" max="5404" width="7.7109375" style="29" bestFit="1" customWidth="1"/>
    <col min="5405" max="5406" width="6.5703125" style="29" customWidth="1"/>
    <col min="5407" max="5407" width="8.85546875" style="29" bestFit="1" customWidth="1"/>
    <col min="5408" max="5409" width="0" style="29" hidden="1" customWidth="1"/>
    <col min="5410" max="5411" width="10.85546875" style="29"/>
    <col min="5412" max="5414" width="0" style="29" hidden="1" customWidth="1"/>
    <col min="5415" max="5420" width="10.85546875" style="29"/>
    <col min="5421" max="5421" width="15.7109375" style="29" customWidth="1"/>
    <col min="5422" max="5422" width="10" style="29" bestFit="1" customWidth="1"/>
    <col min="5423" max="5424" width="10.5703125" style="29" customWidth="1"/>
    <col min="5425" max="5425" width="12.85546875" style="29" customWidth="1"/>
    <col min="5426" max="5426" width="10.85546875" style="29"/>
    <col min="5427" max="5427" width="21.28515625" style="29" customWidth="1"/>
    <col min="5428" max="5428" width="12.5703125" style="29" customWidth="1"/>
    <col min="5429" max="5656" width="10.85546875" style="29"/>
    <col min="5657" max="5658" width="6.5703125" style="29" customWidth="1"/>
    <col min="5659" max="5659" width="13" style="29" bestFit="1" customWidth="1"/>
    <col min="5660" max="5660" width="7.7109375" style="29" bestFit="1" customWidth="1"/>
    <col min="5661" max="5662" width="6.5703125" style="29" customWidth="1"/>
    <col min="5663" max="5663" width="8.85546875" style="29" bestFit="1" customWidth="1"/>
    <col min="5664" max="5665" width="0" style="29" hidden="1" customWidth="1"/>
    <col min="5666" max="5667" width="10.85546875" style="29"/>
    <col min="5668" max="5670" width="0" style="29" hidden="1" customWidth="1"/>
    <col min="5671" max="5676" width="10.85546875" style="29"/>
    <col min="5677" max="5677" width="15.7109375" style="29" customWidth="1"/>
    <col min="5678" max="5678" width="10" style="29" bestFit="1" customWidth="1"/>
    <col min="5679" max="5680" width="10.5703125" style="29" customWidth="1"/>
    <col min="5681" max="5681" width="12.85546875" style="29" customWidth="1"/>
    <col min="5682" max="5682" width="10.85546875" style="29"/>
    <col min="5683" max="5683" width="21.28515625" style="29" customWidth="1"/>
    <col min="5684" max="5684" width="12.5703125" style="29" customWidth="1"/>
    <col min="5685" max="5912" width="10.85546875" style="29"/>
    <col min="5913" max="5914" width="6.5703125" style="29" customWidth="1"/>
    <col min="5915" max="5915" width="13" style="29" bestFit="1" customWidth="1"/>
    <col min="5916" max="5916" width="7.7109375" style="29" bestFit="1" customWidth="1"/>
    <col min="5917" max="5918" width="6.5703125" style="29" customWidth="1"/>
    <col min="5919" max="5919" width="8.85546875" style="29" bestFit="1" customWidth="1"/>
    <col min="5920" max="5921" width="0" style="29" hidden="1" customWidth="1"/>
    <col min="5922" max="5923" width="10.85546875" style="29"/>
    <col min="5924" max="5926" width="0" style="29" hidden="1" customWidth="1"/>
    <col min="5927" max="5932" width="10.85546875" style="29"/>
    <col min="5933" max="5933" width="15.7109375" style="29" customWidth="1"/>
    <col min="5934" max="5934" width="10" style="29" bestFit="1" customWidth="1"/>
    <col min="5935" max="5936" width="10.5703125" style="29" customWidth="1"/>
    <col min="5937" max="5937" width="12.85546875" style="29" customWidth="1"/>
    <col min="5938" max="5938" width="10.85546875" style="29"/>
    <col min="5939" max="5939" width="21.28515625" style="29" customWidth="1"/>
    <col min="5940" max="5940" width="12.5703125" style="29" customWidth="1"/>
    <col min="5941" max="6168" width="10.85546875" style="29"/>
    <col min="6169" max="6170" width="6.5703125" style="29" customWidth="1"/>
    <col min="6171" max="6171" width="13" style="29" bestFit="1" customWidth="1"/>
    <col min="6172" max="6172" width="7.7109375" style="29" bestFit="1" customWidth="1"/>
    <col min="6173" max="6174" width="6.5703125" style="29" customWidth="1"/>
    <col min="6175" max="6175" width="8.85546875" style="29" bestFit="1" customWidth="1"/>
    <col min="6176" max="6177" width="0" style="29" hidden="1" customWidth="1"/>
    <col min="6178" max="6179" width="10.85546875" style="29"/>
    <col min="6180" max="6182" width="0" style="29" hidden="1" customWidth="1"/>
    <col min="6183" max="6188" width="10.85546875" style="29"/>
    <col min="6189" max="6189" width="15.7109375" style="29" customWidth="1"/>
    <col min="6190" max="6190" width="10" style="29" bestFit="1" customWidth="1"/>
    <col min="6191" max="6192" width="10.5703125" style="29" customWidth="1"/>
    <col min="6193" max="6193" width="12.85546875" style="29" customWidth="1"/>
    <col min="6194" max="6194" width="10.85546875" style="29"/>
    <col min="6195" max="6195" width="21.28515625" style="29" customWidth="1"/>
    <col min="6196" max="6196" width="12.5703125" style="29" customWidth="1"/>
    <col min="6197" max="6424" width="10.85546875" style="29"/>
    <col min="6425" max="6426" width="6.5703125" style="29" customWidth="1"/>
    <col min="6427" max="6427" width="13" style="29" bestFit="1" customWidth="1"/>
    <col min="6428" max="6428" width="7.7109375" style="29" bestFit="1" customWidth="1"/>
    <col min="6429" max="6430" width="6.5703125" style="29" customWidth="1"/>
    <col min="6431" max="6431" width="8.85546875" style="29" bestFit="1" customWidth="1"/>
    <col min="6432" max="6433" width="0" style="29" hidden="1" customWidth="1"/>
    <col min="6434" max="6435" width="10.85546875" style="29"/>
    <col min="6436" max="6438" width="0" style="29" hidden="1" customWidth="1"/>
    <col min="6439" max="6444" width="10.85546875" style="29"/>
    <col min="6445" max="6445" width="15.7109375" style="29" customWidth="1"/>
    <col min="6446" max="6446" width="10" style="29" bestFit="1" customWidth="1"/>
    <col min="6447" max="6448" width="10.5703125" style="29" customWidth="1"/>
    <col min="6449" max="6449" width="12.85546875" style="29" customWidth="1"/>
    <col min="6450" max="6450" width="10.85546875" style="29"/>
    <col min="6451" max="6451" width="21.28515625" style="29" customWidth="1"/>
    <col min="6452" max="6452" width="12.5703125" style="29" customWidth="1"/>
    <col min="6453" max="6680" width="10.85546875" style="29"/>
    <col min="6681" max="6682" width="6.5703125" style="29" customWidth="1"/>
    <col min="6683" max="6683" width="13" style="29" bestFit="1" customWidth="1"/>
    <col min="6684" max="6684" width="7.7109375" style="29" bestFit="1" customWidth="1"/>
    <col min="6685" max="6686" width="6.5703125" style="29" customWidth="1"/>
    <col min="6687" max="6687" width="8.85546875" style="29" bestFit="1" customWidth="1"/>
    <col min="6688" max="6689" width="0" style="29" hidden="1" customWidth="1"/>
    <col min="6690" max="6691" width="10.85546875" style="29"/>
    <col min="6692" max="6694" width="0" style="29" hidden="1" customWidth="1"/>
    <col min="6695" max="6700" width="10.85546875" style="29"/>
    <col min="6701" max="6701" width="15.7109375" style="29" customWidth="1"/>
    <col min="6702" max="6702" width="10" style="29" bestFit="1" customWidth="1"/>
    <col min="6703" max="6704" width="10.5703125" style="29" customWidth="1"/>
    <col min="6705" max="6705" width="12.85546875" style="29" customWidth="1"/>
    <col min="6706" max="6706" width="10.85546875" style="29"/>
    <col min="6707" max="6707" width="21.28515625" style="29" customWidth="1"/>
    <col min="6708" max="6708" width="12.5703125" style="29" customWidth="1"/>
    <col min="6709" max="6936" width="10.85546875" style="29"/>
    <col min="6937" max="6938" width="6.5703125" style="29" customWidth="1"/>
    <col min="6939" max="6939" width="13" style="29" bestFit="1" customWidth="1"/>
    <col min="6940" max="6940" width="7.7109375" style="29" bestFit="1" customWidth="1"/>
    <col min="6941" max="6942" width="6.5703125" style="29" customWidth="1"/>
    <col min="6943" max="6943" width="8.85546875" style="29" bestFit="1" customWidth="1"/>
    <col min="6944" max="6945" width="0" style="29" hidden="1" customWidth="1"/>
    <col min="6946" max="6947" width="10.85546875" style="29"/>
    <col min="6948" max="6950" width="0" style="29" hidden="1" customWidth="1"/>
    <col min="6951" max="6956" width="10.85546875" style="29"/>
    <col min="6957" max="6957" width="15.7109375" style="29" customWidth="1"/>
    <col min="6958" max="6958" width="10" style="29" bestFit="1" customWidth="1"/>
    <col min="6959" max="6960" width="10.5703125" style="29" customWidth="1"/>
    <col min="6961" max="6961" width="12.85546875" style="29" customWidth="1"/>
    <col min="6962" max="6962" width="10.85546875" style="29"/>
    <col min="6963" max="6963" width="21.28515625" style="29" customWidth="1"/>
    <col min="6964" max="6964" width="12.5703125" style="29" customWidth="1"/>
    <col min="6965" max="7192" width="10.85546875" style="29"/>
    <col min="7193" max="7194" width="6.5703125" style="29" customWidth="1"/>
    <col min="7195" max="7195" width="13" style="29" bestFit="1" customWidth="1"/>
    <col min="7196" max="7196" width="7.7109375" style="29" bestFit="1" customWidth="1"/>
    <col min="7197" max="7198" width="6.5703125" style="29" customWidth="1"/>
    <col min="7199" max="7199" width="8.85546875" style="29" bestFit="1" customWidth="1"/>
    <col min="7200" max="7201" width="0" style="29" hidden="1" customWidth="1"/>
    <col min="7202" max="7203" width="10.85546875" style="29"/>
    <col min="7204" max="7206" width="0" style="29" hidden="1" customWidth="1"/>
    <col min="7207" max="7212" width="10.85546875" style="29"/>
    <col min="7213" max="7213" width="15.7109375" style="29" customWidth="1"/>
    <col min="7214" max="7214" width="10" style="29" bestFit="1" customWidth="1"/>
    <col min="7215" max="7216" width="10.5703125" style="29" customWidth="1"/>
    <col min="7217" max="7217" width="12.85546875" style="29" customWidth="1"/>
    <col min="7218" max="7218" width="10.85546875" style="29"/>
    <col min="7219" max="7219" width="21.28515625" style="29" customWidth="1"/>
    <col min="7220" max="7220" width="12.5703125" style="29" customWidth="1"/>
    <col min="7221" max="7448" width="10.85546875" style="29"/>
    <col min="7449" max="7450" width="6.5703125" style="29" customWidth="1"/>
    <col min="7451" max="7451" width="13" style="29" bestFit="1" customWidth="1"/>
    <col min="7452" max="7452" width="7.7109375" style="29" bestFit="1" customWidth="1"/>
    <col min="7453" max="7454" width="6.5703125" style="29" customWidth="1"/>
    <col min="7455" max="7455" width="8.85546875" style="29" bestFit="1" customWidth="1"/>
    <col min="7456" max="7457" width="0" style="29" hidden="1" customWidth="1"/>
    <col min="7458" max="7459" width="10.85546875" style="29"/>
    <col min="7460" max="7462" width="0" style="29" hidden="1" customWidth="1"/>
    <col min="7463" max="7468" width="10.85546875" style="29"/>
    <col min="7469" max="7469" width="15.7109375" style="29" customWidth="1"/>
    <col min="7470" max="7470" width="10" style="29" bestFit="1" customWidth="1"/>
    <col min="7471" max="7472" width="10.5703125" style="29" customWidth="1"/>
    <col min="7473" max="7473" width="12.85546875" style="29" customWidth="1"/>
    <col min="7474" max="7474" width="10.85546875" style="29"/>
    <col min="7475" max="7475" width="21.28515625" style="29" customWidth="1"/>
    <col min="7476" max="7476" width="12.5703125" style="29" customWidth="1"/>
    <col min="7477" max="7704" width="10.85546875" style="29"/>
    <col min="7705" max="7706" width="6.5703125" style="29" customWidth="1"/>
    <col min="7707" max="7707" width="13" style="29" bestFit="1" customWidth="1"/>
    <col min="7708" max="7708" width="7.7109375" style="29" bestFit="1" customWidth="1"/>
    <col min="7709" max="7710" width="6.5703125" style="29" customWidth="1"/>
    <col min="7711" max="7711" width="8.85546875" style="29" bestFit="1" customWidth="1"/>
    <col min="7712" max="7713" width="0" style="29" hidden="1" customWidth="1"/>
    <col min="7714" max="7715" width="10.85546875" style="29"/>
    <col min="7716" max="7718" width="0" style="29" hidden="1" customWidth="1"/>
    <col min="7719" max="7724" width="10.85546875" style="29"/>
    <col min="7725" max="7725" width="15.7109375" style="29" customWidth="1"/>
    <col min="7726" max="7726" width="10" style="29" bestFit="1" customWidth="1"/>
    <col min="7727" max="7728" width="10.5703125" style="29" customWidth="1"/>
    <col min="7729" max="7729" width="12.85546875" style="29" customWidth="1"/>
    <col min="7730" max="7730" width="10.85546875" style="29"/>
    <col min="7731" max="7731" width="21.28515625" style="29" customWidth="1"/>
    <col min="7732" max="7732" width="12.5703125" style="29" customWidth="1"/>
    <col min="7733" max="7960" width="10.85546875" style="29"/>
    <col min="7961" max="7962" width="6.5703125" style="29" customWidth="1"/>
    <col min="7963" max="7963" width="13" style="29" bestFit="1" customWidth="1"/>
    <col min="7964" max="7964" width="7.7109375" style="29" bestFit="1" customWidth="1"/>
    <col min="7965" max="7966" width="6.5703125" style="29" customWidth="1"/>
    <col min="7967" max="7967" width="8.85546875" style="29" bestFit="1" customWidth="1"/>
    <col min="7968" max="7969" width="0" style="29" hidden="1" customWidth="1"/>
    <col min="7970" max="7971" width="10.85546875" style="29"/>
    <col min="7972" max="7974" width="0" style="29" hidden="1" customWidth="1"/>
    <col min="7975" max="7980" width="10.85546875" style="29"/>
    <col min="7981" max="7981" width="15.7109375" style="29" customWidth="1"/>
    <col min="7982" max="7982" width="10" style="29" bestFit="1" customWidth="1"/>
    <col min="7983" max="7984" width="10.5703125" style="29" customWidth="1"/>
    <col min="7985" max="7985" width="12.85546875" style="29" customWidth="1"/>
    <col min="7986" max="7986" width="10.85546875" style="29"/>
    <col min="7987" max="7987" width="21.28515625" style="29" customWidth="1"/>
    <col min="7988" max="7988" width="12.5703125" style="29" customWidth="1"/>
    <col min="7989" max="8216" width="10.85546875" style="29"/>
    <col min="8217" max="8218" width="6.5703125" style="29" customWidth="1"/>
    <col min="8219" max="8219" width="13" style="29" bestFit="1" customWidth="1"/>
    <col min="8220" max="8220" width="7.7109375" style="29" bestFit="1" customWidth="1"/>
    <col min="8221" max="8222" width="6.5703125" style="29" customWidth="1"/>
    <col min="8223" max="8223" width="8.85546875" style="29" bestFit="1" customWidth="1"/>
    <col min="8224" max="8225" width="0" style="29" hidden="1" customWidth="1"/>
    <col min="8226" max="8227" width="10.85546875" style="29"/>
    <col min="8228" max="8230" width="0" style="29" hidden="1" customWidth="1"/>
    <col min="8231" max="8236" width="10.85546875" style="29"/>
    <col min="8237" max="8237" width="15.7109375" style="29" customWidth="1"/>
    <col min="8238" max="8238" width="10" style="29" bestFit="1" customWidth="1"/>
    <col min="8239" max="8240" width="10.5703125" style="29" customWidth="1"/>
    <col min="8241" max="8241" width="12.85546875" style="29" customWidth="1"/>
    <col min="8242" max="8242" width="10.85546875" style="29"/>
    <col min="8243" max="8243" width="21.28515625" style="29" customWidth="1"/>
    <col min="8244" max="8244" width="12.5703125" style="29" customWidth="1"/>
    <col min="8245" max="8472" width="10.85546875" style="29"/>
    <col min="8473" max="8474" width="6.5703125" style="29" customWidth="1"/>
    <col min="8475" max="8475" width="13" style="29" bestFit="1" customWidth="1"/>
    <col min="8476" max="8476" width="7.7109375" style="29" bestFit="1" customWidth="1"/>
    <col min="8477" max="8478" width="6.5703125" style="29" customWidth="1"/>
    <col min="8479" max="8479" width="8.85546875" style="29" bestFit="1" customWidth="1"/>
    <col min="8480" max="8481" width="0" style="29" hidden="1" customWidth="1"/>
    <col min="8482" max="8483" width="10.85546875" style="29"/>
    <col min="8484" max="8486" width="0" style="29" hidden="1" customWidth="1"/>
    <col min="8487" max="8492" width="10.85546875" style="29"/>
    <col min="8493" max="8493" width="15.7109375" style="29" customWidth="1"/>
    <col min="8494" max="8494" width="10" style="29" bestFit="1" customWidth="1"/>
    <col min="8495" max="8496" width="10.5703125" style="29" customWidth="1"/>
    <col min="8497" max="8497" width="12.85546875" style="29" customWidth="1"/>
    <col min="8498" max="8498" width="10.85546875" style="29"/>
    <col min="8499" max="8499" width="21.28515625" style="29" customWidth="1"/>
    <col min="8500" max="8500" width="12.5703125" style="29" customWidth="1"/>
    <col min="8501" max="8728" width="10.85546875" style="29"/>
    <col min="8729" max="8730" width="6.5703125" style="29" customWidth="1"/>
    <col min="8731" max="8731" width="13" style="29" bestFit="1" customWidth="1"/>
    <col min="8732" max="8732" width="7.7109375" style="29" bestFit="1" customWidth="1"/>
    <col min="8733" max="8734" width="6.5703125" style="29" customWidth="1"/>
    <col min="8735" max="8735" width="8.85546875" style="29" bestFit="1" customWidth="1"/>
    <col min="8736" max="8737" width="0" style="29" hidden="1" customWidth="1"/>
    <col min="8738" max="8739" width="10.85546875" style="29"/>
    <col min="8740" max="8742" width="0" style="29" hidden="1" customWidth="1"/>
    <col min="8743" max="8748" width="10.85546875" style="29"/>
    <col min="8749" max="8749" width="15.7109375" style="29" customWidth="1"/>
    <col min="8750" max="8750" width="10" style="29" bestFit="1" customWidth="1"/>
    <col min="8751" max="8752" width="10.5703125" style="29" customWidth="1"/>
    <col min="8753" max="8753" width="12.85546875" style="29" customWidth="1"/>
    <col min="8754" max="8754" width="10.85546875" style="29"/>
    <col min="8755" max="8755" width="21.28515625" style="29" customWidth="1"/>
    <col min="8756" max="8756" width="12.5703125" style="29" customWidth="1"/>
    <col min="8757" max="8984" width="10.85546875" style="29"/>
    <col min="8985" max="8986" width="6.5703125" style="29" customWidth="1"/>
    <col min="8987" max="8987" width="13" style="29" bestFit="1" customWidth="1"/>
    <col min="8988" max="8988" width="7.7109375" style="29" bestFit="1" customWidth="1"/>
    <col min="8989" max="8990" width="6.5703125" style="29" customWidth="1"/>
    <col min="8991" max="8991" width="8.85546875" style="29" bestFit="1" customWidth="1"/>
    <col min="8992" max="8993" width="0" style="29" hidden="1" customWidth="1"/>
    <col min="8994" max="8995" width="10.85546875" style="29"/>
    <col min="8996" max="8998" width="0" style="29" hidden="1" customWidth="1"/>
    <col min="8999" max="9004" width="10.85546875" style="29"/>
    <col min="9005" max="9005" width="15.7109375" style="29" customWidth="1"/>
    <col min="9006" max="9006" width="10" style="29" bestFit="1" customWidth="1"/>
    <col min="9007" max="9008" width="10.5703125" style="29" customWidth="1"/>
    <col min="9009" max="9009" width="12.85546875" style="29" customWidth="1"/>
    <col min="9010" max="9010" width="10.85546875" style="29"/>
    <col min="9011" max="9011" width="21.28515625" style="29" customWidth="1"/>
    <col min="9012" max="9012" width="12.5703125" style="29" customWidth="1"/>
    <col min="9013" max="9240" width="10.85546875" style="29"/>
    <col min="9241" max="9242" width="6.5703125" style="29" customWidth="1"/>
    <col min="9243" max="9243" width="13" style="29" bestFit="1" customWidth="1"/>
    <col min="9244" max="9244" width="7.7109375" style="29" bestFit="1" customWidth="1"/>
    <col min="9245" max="9246" width="6.5703125" style="29" customWidth="1"/>
    <col min="9247" max="9247" width="8.85546875" style="29" bestFit="1" customWidth="1"/>
    <col min="9248" max="9249" width="0" style="29" hidden="1" customWidth="1"/>
    <col min="9250" max="9251" width="10.85546875" style="29"/>
    <col min="9252" max="9254" width="0" style="29" hidden="1" customWidth="1"/>
    <col min="9255" max="9260" width="10.85546875" style="29"/>
    <col min="9261" max="9261" width="15.7109375" style="29" customWidth="1"/>
    <col min="9262" max="9262" width="10" style="29" bestFit="1" customWidth="1"/>
    <col min="9263" max="9264" width="10.5703125" style="29" customWidth="1"/>
    <col min="9265" max="9265" width="12.85546875" style="29" customWidth="1"/>
    <col min="9266" max="9266" width="10.85546875" style="29"/>
    <col min="9267" max="9267" width="21.28515625" style="29" customWidth="1"/>
    <col min="9268" max="9268" width="12.5703125" style="29" customWidth="1"/>
    <col min="9269" max="9496" width="10.85546875" style="29"/>
    <col min="9497" max="9498" width="6.5703125" style="29" customWidth="1"/>
    <col min="9499" max="9499" width="13" style="29" bestFit="1" customWidth="1"/>
    <col min="9500" max="9500" width="7.7109375" style="29" bestFit="1" customWidth="1"/>
    <col min="9501" max="9502" width="6.5703125" style="29" customWidth="1"/>
    <col min="9503" max="9503" width="8.85546875" style="29" bestFit="1" customWidth="1"/>
    <col min="9504" max="9505" width="0" style="29" hidden="1" customWidth="1"/>
    <col min="9506" max="9507" width="10.85546875" style="29"/>
    <col min="9508" max="9510" width="0" style="29" hidden="1" customWidth="1"/>
    <col min="9511" max="9516" width="10.85546875" style="29"/>
    <col min="9517" max="9517" width="15.7109375" style="29" customWidth="1"/>
    <col min="9518" max="9518" width="10" style="29" bestFit="1" customWidth="1"/>
    <col min="9519" max="9520" width="10.5703125" style="29" customWidth="1"/>
    <col min="9521" max="9521" width="12.85546875" style="29" customWidth="1"/>
    <col min="9522" max="9522" width="10.85546875" style="29"/>
    <col min="9523" max="9523" width="21.28515625" style="29" customWidth="1"/>
    <col min="9524" max="9524" width="12.5703125" style="29" customWidth="1"/>
    <col min="9525" max="9752" width="10.85546875" style="29"/>
    <col min="9753" max="9754" width="6.5703125" style="29" customWidth="1"/>
    <col min="9755" max="9755" width="13" style="29" bestFit="1" customWidth="1"/>
    <col min="9756" max="9756" width="7.7109375" style="29" bestFit="1" customWidth="1"/>
    <col min="9757" max="9758" width="6.5703125" style="29" customWidth="1"/>
    <col min="9759" max="9759" width="8.85546875" style="29" bestFit="1" customWidth="1"/>
    <col min="9760" max="9761" width="0" style="29" hidden="1" customWidth="1"/>
    <col min="9762" max="9763" width="10.85546875" style="29"/>
    <col min="9764" max="9766" width="0" style="29" hidden="1" customWidth="1"/>
    <col min="9767" max="9772" width="10.85546875" style="29"/>
    <col min="9773" max="9773" width="15.7109375" style="29" customWidth="1"/>
    <col min="9774" max="9774" width="10" style="29" bestFit="1" customWidth="1"/>
    <col min="9775" max="9776" width="10.5703125" style="29" customWidth="1"/>
    <col min="9777" max="9777" width="12.85546875" style="29" customWidth="1"/>
    <col min="9778" max="9778" width="10.85546875" style="29"/>
    <col min="9779" max="9779" width="21.28515625" style="29" customWidth="1"/>
    <col min="9780" max="9780" width="12.5703125" style="29" customWidth="1"/>
    <col min="9781" max="10008" width="10.85546875" style="29"/>
    <col min="10009" max="10010" width="6.5703125" style="29" customWidth="1"/>
    <col min="10011" max="10011" width="13" style="29" bestFit="1" customWidth="1"/>
    <col min="10012" max="10012" width="7.7109375" style="29" bestFit="1" customWidth="1"/>
    <col min="10013" max="10014" width="6.5703125" style="29" customWidth="1"/>
    <col min="10015" max="10015" width="8.85546875" style="29" bestFit="1" customWidth="1"/>
    <col min="10016" max="10017" width="0" style="29" hidden="1" customWidth="1"/>
    <col min="10018" max="10019" width="10.85546875" style="29"/>
    <col min="10020" max="10022" width="0" style="29" hidden="1" customWidth="1"/>
    <col min="10023" max="10028" width="10.85546875" style="29"/>
    <col min="10029" max="10029" width="15.7109375" style="29" customWidth="1"/>
    <col min="10030" max="10030" width="10" style="29" bestFit="1" customWidth="1"/>
    <col min="10031" max="10032" width="10.5703125" style="29" customWidth="1"/>
    <col min="10033" max="10033" width="12.85546875" style="29" customWidth="1"/>
    <col min="10034" max="10034" width="10.85546875" style="29"/>
    <col min="10035" max="10035" width="21.28515625" style="29" customWidth="1"/>
    <col min="10036" max="10036" width="12.5703125" style="29" customWidth="1"/>
    <col min="10037" max="10264" width="10.85546875" style="29"/>
    <col min="10265" max="10266" width="6.5703125" style="29" customWidth="1"/>
    <col min="10267" max="10267" width="13" style="29" bestFit="1" customWidth="1"/>
    <col min="10268" max="10268" width="7.7109375" style="29" bestFit="1" customWidth="1"/>
    <col min="10269" max="10270" width="6.5703125" style="29" customWidth="1"/>
    <col min="10271" max="10271" width="8.85546875" style="29" bestFit="1" customWidth="1"/>
    <col min="10272" max="10273" width="0" style="29" hidden="1" customWidth="1"/>
    <col min="10274" max="10275" width="10.85546875" style="29"/>
    <col min="10276" max="10278" width="0" style="29" hidden="1" customWidth="1"/>
    <col min="10279" max="10284" width="10.85546875" style="29"/>
    <col min="10285" max="10285" width="15.7109375" style="29" customWidth="1"/>
    <col min="10286" max="10286" width="10" style="29" bestFit="1" customWidth="1"/>
    <col min="10287" max="10288" width="10.5703125" style="29" customWidth="1"/>
    <col min="10289" max="10289" width="12.85546875" style="29" customWidth="1"/>
    <col min="10290" max="10290" width="10.85546875" style="29"/>
    <col min="10291" max="10291" width="21.28515625" style="29" customWidth="1"/>
    <col min="10292" max="10292" width="12.5703125" style="29" customWidth="1"/>
    <col min="10293" max="10520" width="10.85546875" style="29"/>
    <col min="10521" max="10522" width="6.5703125" style="29" customWidth="1"/>
    <col min="10523" max="10523" width="13" style="29" bestFit="1" customWidth="1"/>
    <col min="10524" max="10524" width="7.7109375" style="29" bestFit="1" customWidth="1"/>
    <col min="10525" max="10526" width="6.5703125" style="29" customWidth="1"/>
    <col min="10527" max="10527" width="8.85546875" style="29" bestFit="1" customWidth="1"/>
    <col min="10528" max="10529" width="0" style="29" hidden="1" customWidth="1"/>
    <col min="10530" max="10531" width="10.85546875" style="29"/>
    <col min="10532" max="10534" width="0" style="29" hidden="1" customWidth="1"/>
    <col min="10535" max="10540" width="10.85546875" style="29"/>
    <col min="10541" max="10541" width="15.7109375" style="29" customWidth="1"/>
    <col min="10542" max="10542" width="10" style="29" bestFit="1" customWidth="1"/>
    <col min="10543" max="10544" width="10.5703125" style="29" customWidth="1"/>
    <col min="10545" max="10545" width="12.85546875" style="29" customWidth="1"/>
    <col min="10546" max="10546" width="10.85546875" style="29"/>
    <col min="10547" max="10547" width="21.28515625" style="29" customWidth="1"/>
    <col min="10548" max="10548" width="12.5703125" style="29" customWidth="1"/>
    <col min="10549" max="10776" width="10.85546875" style="29"/>
    <col min="10777" max="10778" width="6.5703125" style="29" customWidth="1"/>
    <col min="10779" max="10779" width="13" style="29" bestFit="1" customWidth="1"/>
    <col min="10780" max="10780" width="7.7109375" style="29" bestFit="1" customWidth="1"/>
    <col min="10781" max="10782" width="6.5703125" style="29" customWidth="1"/>
    <col min="10783" max="10783" width="8.85546875" style="29" bestFit="1" customWidth="1"/>
    <col min="10784" max="10785" width="0" style="29" hidden="1" customWidth="1"/>
    <col min="10786" max="10787" width="10.85546875" style="29"/>
    <col min="10788" max="10790" width="0" style="29" hidden="1" customWidth="1"/>
    <col min="10791" max="10796" width="10.85546875" style="29"/>
    <col min="10797" max="10797" width="15.7109375" style="29" customWidth="1"/>
    <col min="10798" max="10798" width="10" style="29" bestFit="1" customWidth="1"/>
    <col min="10799" max="10800" width="10.5703125" style="29" customWidth="1"/>
    <col min="10801" max="10801" width="12.85546875" style="29" customWidth="1"/>
    <col min="10802" max="10802" width="10.85546875" style="29"/>
    <col min="10803" max="10803" width="21.28515625" style="29" customWidth="1"/>
    <col min="10804" max="10804" width="12.5703125" style="29" customWidth="1"/>
    <col min="10805" max="11032" width="10.85546875" style="29"/>
    <col min="11033" max="11034" width="6.5703125" style="29" customWidth="1"/>
    <col min="11035" max="11035" width="13" style="29" bestFit="1" customWidth="1"/>
    <col min="11036" max="11036" width="7.7109375" style="29" bestFit="1" customWidth="1"/>
    <col min="11037" max="11038" width="6.5703125" style="29" customWidth="1"/>
    <col min="11039" max="11039" width="8.85546875" style="29" bestFit="1" customWidth="1"/>
    <col min="11040" max="11041" width="0" style="29" hidden="1" customWidth="1"/>
    <col min="11042" max="11043" width="10.85546875" style="29"/>
    <col min="11044" max="11046" width="0" style="29" hidden="1" customWidth="1"/>
    <col min="11047" max="11052" width="10.85546875" style="29"/>
    <col min="11053" max="11053" width="15.7109375" style="29" customWidth="1"/>
    <col min="11054" max="11054" width="10" style="29" bestFit="1" customWidth="1"/>
    <col min="11055" max="11056" width="10.5703125" style="29" customWidth="1"/>
    <col min="11057" max="11057" width="12.85546875" style="29" customWidth="1"/>
    <col min="11058" max="11058" width="10.85546875" style="29"/>
    <col min="11059" max="11059" width="21.28515625" style="29" customWidth="1"/>
    <col min="11060" max="11060" width="12.5703125" style="29" customWidth="1"/>
    <col min="11061" max="11288" width="10.85546875" style="29"/>
    <col min="11289" max="11290" width="6.5703125" style="29" customWidth="1"/>
    <col min="11291" max="11291" width="13" style="29" bestFit="1" customWidth="1"/>
    <col min="11292" max="11292" width="7.7109375" style="29" bestFit="1" customWidth="1"/>
    <col min="11293" max="11294" width="6.5703125" style="29" customWidth="1"/>
    <col min="11295" max="11295" width="8.85546875" style="29" bestFit="1" customWidth="1"/>
    <col min="11296" max="11297" width="0" style="29" hidden="1" customWidth="1"/>
    <col min="11298" max="11299" width="10.85546875" style="29"/>
    <col min="11300" max="11302" width="0" style="29" hidden="1" customWidth="1"/>
    <col min="11303" max="11308" width="10.85546875" style="29"/>
    <col min="11309" max="11309" width="15.7109375" style="29" customWidth="1"/>
    <col min="11310" max="11310" width="10" style="29" bestFit="1" customWidth="1"/>
    <col min="11311" max="11312" width="10.5703125" style="29" customWidth="1"/>
    <col min="11313" max="11313" width="12.85546875" style="29" customWidth="1"/>
    <col min="11314" max="11314" width="10.85546875" style="29"/>
    <col min="11315" max="11315" width="21.28515625" style="29" customWidth="1"/>
    <col min="11316" max="11316" width="12.5703125" style="29" customWidth="1"/>
    <col min="11317" max="11544" width="10.85546875" style="29"/>
    <col min="11545" max="11546" width="6.5703125" style="29" customWidth="1"/>
    <col min="11547" max="11547" width="13" style="29" bestFit="1" customWidth="1"/>
    <col min="11548" max="11548" width="7.7109375" style="29" bestFit="1" customWidth="1"/>
    <col min="11549" max="11550" width="6.5703125" style="29" customWidth="1"/>
    <col min="11551" max="11551" width="8.85546875" style="29" bestFit="1" customWidth="1"/>
    <col min="11552" max="11553" width="0" style="29" hidden="1" customWidth="1"/>
    <col min="11554" max="11555" width="10.85546875" style="29"/>
    <col min="11556" max="11558" width="0" style="29" hidden="1" customWidth="1"/>
    <col min="11559" max="11564" width="10.85546875" style="29"/>
    <col min="11565" max="11565" width="15.7109375" style="29" customWidth="1"/>
    <col min="11566" max="11566" width="10" style="29" bestFit="1" customWidth="1"/>
    <col min="11567" max="11568" width="10.5703125" style="29" customWidth="1"/>
    <col min="11569" max="11569" width="12.85546875" style="29" customWidth="1"/>
    <col min="11570" max="11570" width="10.85546875" style="29"/>
    <col min="11571" max="11571" width="21.28515625" style="29" customWidth="1"/>
    <col min="11572" max="11572" width="12.5703125" style="29" customWidth="1"/>
    <col min="11573" max="11800" width="10.85546875" style="29"/>
    <col min="11801" max="11802" width="6.5703125" style="29" customWidth="1"/>
    <col min="11803" max="11803" width="13" style="29" bestFit="1" customWidth="1"/>
    <col min="11804" max="11804" width="7.7109375" style="29" bestFit="1" customWidth="1"/>
    <col min="11805" max="11806" width="6.5703125" style="29" customWidth="1"/>
    <col min="11807" max="11807" width="8.85546875" style="29" bestFit="1" customWidth="1"/>
    <col min="11808" max="11809" width="0" style="29" hidden="1" customWidth="1"/>
    <col min="11810" max="11811" width="10.85546875" style="29"/>
    <col min="11812" max="11814" width="0" style="29" hidden="1" customWidth="1"/>
    <col min="11815" max="11820" width="10.85546875" style="29"/>
    <col min="11821" max="11821" width="15.7109375" style="29" customWidth="1"/>
    <col min="11822" max="11822" width="10" style="29" bestFit="1" customWidth="1"/>
    <col min="11823" max="11824" width="10.5703125" style="29" customWidth="1"/>
    <col min="11825" max="11825" width="12.85546875" style="29" customWidth="1"/>
    <col min="11826" max="11826" width="10.85546875" style="29"/>
    <col min="11827" max="11827" width="21.28515625" style="29" customWidth="1"/>
    <col min="11828" max="11828" width="12.5703125" style="29" customWidth="1"/>
    <col min="11829" max="12056" width="10.85546875" style="29"/>
    <col min="12057" max="12058" width="6.5703125" style="29" customWidth="1"/>
    <col min="12059" max="12059" width="13" style="29" bestFit="1" customWidth="1"/>
    <col min="12060" max="12060" width="7.7109375" style="29" bestFit="1" customWidth="1"/>
    <col min="12061" max="12062" width="6.5703125" style="29" customWidth="1"/>
    <col min="12063" max="12063" width="8.85546875" style="29" bestFit="1" customWidth="1"/>
    <col min="12064" max="12065" width="0" style="29" hidden="1" customWidth="1"/>
    <col min="12066" max="12067" width="10.85546875" style="29"/>
    <col min="12068" max="12070" width="0" style="29" hidden="1" customWidth="1"/>
    <col min="12071" max="12076" width="10.85546875" style="29"/>
    <col min="12077" max="12077" width="15.7109375" style="29" customWidth="1"/>
    <col min="12078" max="12078" width="10" style="29" bestFit="1" customWidth="1"/>
    <col min="12079" max="12080" width="10.5703125" style="29" customWidth="1"/>
    <col min="12081" max="12081" width="12.85546875" style="29" customWidth="1"/>
    <col min="12082" max="12082" width="10.85546875" style="29"/>
    <col min="12083" max="12083" width="21.28515625" style="29" customWidth="1"/>
    <col min="12084" max="12084" width="12.5703125" style="29" customWidth="1"/>
    <col min="12085" max="12312" width="10.85546875" style="29"/>
    <col min="12313" max="12314" width="6.5703125" style="29" customWidth="1"/>
    <col min="12315" max="12315" width="13" style="29" bestFit="1" customWidth="1"/>
    <col min="12316" max="12316" width="7.7109375" style="29" bestFit="1" customWidth="1"/>
    <col min="12317" max="12318" width="6.5703125" style="29" customWidth="1"/>
    <col min="12319" max="12319" width="8.85546875" style="29" bestFit="1" customWidth="1"/>
    <col min="12320" max="12321" width="0" style="29" hidden="1" customWidth="1"/>
    <col min="12322" max="12323" width="10.85546875" style="29"/>
    <col min="12324" max="12326" width="0" style="29" hidden="1" customWidth="1"/>
    <col min="12327" max="12332" width="10.85546875" style="29"/>
    <col min="12333" max="12333" width="15.7109375" style="29" customWidth="1"/>
    <col min="12334" max="12334" width="10" style="29" bestFit="1" customWidth="1"/>
    <col min="12335" max="12336" width="10.5703125" style="29" customWidth="1"/>
    <col min="12337" max="12337" width="12.85546875" style="29" customWidth="1"/>
    <col min="12338" max="12338" width="10.85546875" style="29"/>
    <col min="12339" max="12339" width="21.28515625" style="29" customWidth="1"/>
    <col min="12340" max="12340" width="12.5703125" style="29" customWidth="1"/>
    <col min="12341" max="12568" width="10.85546875" style="29"/>
    <col min="12569" max="12570" width="6.5703125" style="29" customWidth="1"/>
    <col min="12571" max="12571" width="13" style="29" bestFit="1" customWidth="1"/>
    <col min="12572" max="12572" width="7.7109375" style="29" bestFit="1" customWidth="1"/>
    <col min="12573" max="12574" width="6.5703125" style="29" customWidth="1"/>
    <col min="12575" max="12575" width="8.85546875" style="29" bestFit="1" customWidth="1"/>
    <col min="12576" max="12577" width="0" style="29" hidden="1" customWidth="1"/>
    <col min="12578" max="12579" width="10.85546875" style="29"/>
    <col min="12580" max="12582" width="0" style="29" hidden="1" customWidth="1"/>
    <col min="12583" max="12588" width="10.85546875" style="29"/>
    <col min="12589" max="12589" width="15.7109375" style="29" customWidth="1"/>
    <col min="12590" max="12590" width="10" style="29" bestFit="1" customWidth="1"/>
    <col min="12591" max="12592" width="10.5703125" style="29" customWidth="1"/>
    <col min="12593" max="12593" width="12.85546875" style="29" customWidth="1"/>
    <col min="12594" max="12594" width="10.85546875" style="29"/>
    <col min="12595" max="12595" width="21.28515625" style="29" customWidth="1"/>
    <col min="12596" max="12596" width="12.5703125" style="29" customWidth="1"/>
    <col min="12597" max="12824" width="10.85546875" style="29"/>
    <col min="12825" max="12826" width="6.5703125" style="29" customWidth="1"/>
    <col min="12827" max="12827" width="13" style="29" bestFit="1" customWidth="1"/>
    <col min="12828" max="12828" width="7.7109375" style="29" bestFit="1" customWidth="1"/>
    <col min="12829" max="12830" width="6.5703125" style="29" customWidth="1"/>
    <col min="12831" max="12831" width="8.85546875" style="29" bestFit="1" customWidth="1"/>
    <col min="12832" max="12833" width="0" style="29" hidden="1" customWidth="1"/>
    <col min="12834" max="12835" width="10.85546875" style="29"/>
    <col min="12836" max="12838" width="0" style="29" hidden="1" customWidth="1"/>
    <col min="12839" max="12844" width="10.85546875" style="29"/>
    <col min="12845" max="12845" width="15.7109375" style="29" customWidth="1"/>
    <col min="12846" max="12846" width="10" style="29" bestFit="1" customWidth="1"/>
    <col min="12847" max="12848" width="10.5703125" style="29" customWidth="1"/>
    <col min="12849" max="12849" width="12.85546875" style="29" customWidth="1"/>
    <col min="12850" max="12850" width="10.85546875" style="29"/>
    <col min="12851" max="12851" width="21.28515625" style="29" customWidth="1"/>
    <col min="12852" max="12852" width="12.5703125" style="29" customWidth="1"/>
    <col min="12853" max="13080" width="10.85546875" style="29"/>
    <col min="13081" max="13082" width="6.5703125" style="29" customWidth="1"/>
    <col min="13083" max="13083" width="13" style="29" bestFit="1" customWidth="1"/>
    <col min="13084" max="13084" width="7.7109375" style="29" bestFit="1" customWidth="1"/>
    <col min="13085" max="13086" width="6.5703125" style="29" customWidth="1"/>
    <col min="13087" max="13087" width="8.85546875" style="29" bestFit="1" customWidth="1"/>
    <col min="13088" max="13089" width="0" style="29" hidden="1" customWidth="1"/>
    <col min="13090" max="13091" width="10.85546875" style="29"/>
    <col min="13092" max="13094" width="0" style="29" hidden="1" customWidth="1"/>
    <col min="13095" max="13100" width="10.85546875" style="29"/>
    <col min="13101" max="13101" width="15.7109375" style="29" customWidth="1"/>
    <col min="13102" max="13102" width="10" style="29" bestFit="1" customWidth="1"/>
    <col min="13103" max="13104" width="10.5703125" style="29" customWidth="1"/>
    <col min="13105" max="13105" width="12.85546875" style="29" customWidth="1"/>
    <col min="13106" max="13106" width="10.85546875" style="29"/>
    <col min="13107" max="13107" width="21.28515625" style="29" customWidth="1"/>
    <col min="13108" max="13108" width="12.5703125" style="29" customWidth="1"/>
    <col min="13109" max="13336" width="10.85546875" style="29"/>
    <col min="13337" max="13338" width="6.5703125" style="29" customWidth="1"/>
    <col min="13339" max="13339" width="13" style="29" bestFit="1" customWidth="1"/>
    <col min="13340" max="13340" width="7.7109375" style="29" bestFit="1" customWidth="1"/>
    <col min="13341" max="13342" width="6.5703125" style="29" customWidth="1"/>
    <col min="13343" max="13343" width="8.85546875" style="29" bestFit="1" customWidth="1"/>
    <col min="13344" max="13345" width="0" style="29" hidden="1" customWidth="1"/>
    <col min="13346" max="13347" width="10.85546875" style="29"/>
    <col min="13348" max="13350" width="0" style="29" hidden="1" customWidth="1"/>
    <col min="13351" max="13356" width="10.85546875" style="29"/>
    <col min="13357" max="13357" width="15.7109375" style="29" customWidth="1"/>
    <col min="13358" max="13358" width="10" style="29" bestFit="1" customWidth="1"/>
    <col min="13359" max="13360" width="10.5703125" style="29" customWidth="1"/>
    <col min="13361" max="13361" width="12.85546875" style="29" customWidth="1"/>
    <col min="13362" max="13362" width="10.85546875" style="29"/>
    <col min="13363" max="13363" width="21.28515625" style="29" customWidth="1"/>
    <col min="13364" max="13364" width="12.5703125" style="29" customWidth="1"/>
    <col min="13365" max="13592" width="10.85546875" style="29"/>
    <col min="13593" max="13594" width="6.5703125" style="29" customWidth="1"/>
    <col min="13595" max="13595" width="13" style="29" bestFit="1" customWidth="1"/>
    <col min="13596" max="13596" width="7.7109375" style="29" bestFit="1" customWidth="1"/>
    <col min="13597" max="13598" width="6.5703125" style="29" customWidth="1"/>
    <col min="13599" max="13599" width="8.85546875" style="29" bestFit="1" customWidth="1"/>
    <col min="13600" max="13601" width="0" style="29" hidden="1" customWidth="1"/>
    <col min="13602" max="13603" width="10.85546875" style="29"/>
    <col min="13604" max="13606" width="0" style="29" hidden="1" customWidth="1"/>
    <col min="13607" max="13612" width="10.85546875" style="29"/>
    <col min="13613" max="13613" width="15.7109375" style="29" customWidth="1"/>
    <col min="13614" max="13614" width="10" style="29" bestFit="1" customWidth="1"/>
    <col min="13615" max="13616" width="10.5703125" style="29" customWidth="1"/>
    <col min="13617" max="13617" width="12.85546875" style="29" customWidth="1"/>
    <col min="13618" max="13618" width="10.85546875" style="29"/>
    <col min="13619" max="13619" width="21.28515625" style="29" customWidth="1"/>
    <col min="13620" max="13620" width="12.5703125" style="29" customWidth="1"/>
    <col min="13621" max="13848" width="10.85546875" style="29"/>
    <col min="13849" max="13850" width="6.5703125" style="29" customWidth="1"/>
    <col min="13851" max="13851" width="13" style="29" bestFit="1" customWidth="1"/>
    <col min="13852" max="13852" width="7.7109375" style="29" bestFit="1" customWidth="1"/>
    <col min="13853" max="13854" width="6.5703125" style="29" customWidth="1"/>
    <col min="13855" max="13855" width="8.85546875" style="29" bestFit="1" customWidth="1"/>
    <col min="13856" max="13857" width="0" style="29" hidden="1" customWidth="1"/>
    <col min="13858" max="13859" width="10.85546875" style="29"/>
    <col min="13860" max="13862" width="0" style="29" hidden="1" customWidth="1"/>
    <col min="13863" max="13868" width="10.85546875" style="29"/>
    <col min="13869" max="13869" width="15.7109375" style="29" customWidth="1"/>
    <col min="13870" max="13870" width="10" style="29" bestFit="1" customWidth="1"/>
    <col min="13871" max="13872" width="10.5703125" style="29" customWidth="1"/>
    <col min="13873" max="13873" width="12.85546875" style="29" customWidth="1"/>
    <col min="13874" max="13874" width="10.85546875" style="29"/>
    <col min="13875" max="13875" width="21.28515625" style="29" customWidth="1"/>
    <col min="13876" max="13876" width="12.5703125" style="29" customWidth="1"/>
    <col min="13877" max="14104" width="10.85546875" style="29"/>
    <col min="14105" max="14106" width="6.5703125" style="29" customWidth="1"/>
    <col min="14107" max="14107" width="13" style="29" bestFit="1" customWidth="1"/>
    <col min="14108" max="14108" width="7.7109375" style="29" bestFit="1" customWidth="1"/>
    <col min="14109" max="14110" width="6.5703125" style="29" customWidth="1"/>
    <col min="14111" max="14111" width="8.85546875" style="29" bestFit="1" customWidth="1"/>
    <col min="14112" max="14113" width="0" style="29" hidden="1" customWidth="1"/>
    <col min="14114" max="14115" width="10.85546875" style="29"/>
    <col min="14116" max="14118" width="0" style="29" hidden="1" customWidth="1"/>
    <col min="14119" max="14124" width="10.85546875" style="29"/>
    <col min="14125" max="14125" width="15.7109375" style="29" customWidth="1"/>
    <col min="14126" max="14126" width="10" style="29" bestFit="1" customWidth="1"/>
    <col min="14127" max="14128" width="10.5703125" style="29" customWidth="1"/>
    <col min="14129" max="14129" width="12.85546875" style="29" customWidth="1"/>
    <col min="14130" max="14130" width="10.85546875" style="29"/>
    <col min="14131" max="14131" width="21.28515625" style="29" customWidth="1"/>
    <col min="14132" max="14132" width="12.5703125" style="29" customWidth="1"/>
    <col min="14133" max="14360" width="10.85546875" style="29"/>
    <col min="14361" max="14362" width="6.5703125" style="29" customWidth="1"/>
    <col min="14363" max="14363" width="13" style="29" bestFit="1" customWidth="1"/>
    <col min="14364" max="14364" width="7.7109375" style="29" bestFit="1" customWidth="1"/>
    <col min="14365" max="14366" width="6.5703125" style="29" customWidth="1"/>
    <col min="14367" max="14367" width="8.85546875" style="29" bestFit="1" customWidth="1"/>
    <col min="14368" max="14369" width="0" style="29" hidden="1" customWidth="1"/>
    <col min="14370" max="14371" width="10.85546875" style="29"/>
    <col min="14372" max="14374" width="0" style="29" hidden="1" customWidth="1"/>
    <col min="14375" max="14380" width="10.85546875" style="29"/>
    <col min="14381" max="14381" width="15.7109375" style="29" customWidth="1"/>
    <col min="14382" max="14382" width="10" style="29" bestFit="1" customWidth="1"/>
    <col min="14383" max="14384" width="10.5703125" style="29" customWidth="1"/>
    <col min="14385" max="14385" width="12.85546875" style="29" customWidth="1"/>
    <col min="14386" max="14386" width="10.85546875" style="29"/>
    <col min="14387" max="14387" width="21.28515625" style="29" customWidth="1"/>
    <col min="14388" max="14388" width="12.5703125" style="29" customWidth="1"/>
    <col min="14389" max="14616" width="10.85546875" style="29"/>
    <col min="14617" max="14618" width="6.5703125" style="29" customWidth="1"/>
    <col min="14619" max="14619" width="13" style="29" bestFit="1" customWidth="1"/>
    <col min="14620" max="14620" width="7.7109375" style="29" bestFit="1" customWidth="1"/>
    <col min="14621" max="14622" width="6.5703125" style="29" customWidth="1"/>
    <col min="14623" max="14623" width="8.85546875" style="29" bestFit="1" customWidth="1"/>
    <col min="14624" max="14625" width="0" style="29" hidden="1" customWidth="1"/>
    <col min="14626" max="14627" width="10.85546875" style="29"/>
    <col min="14628" max="14630" width="0" style="29" hidden="1" customWidth="1"/>
    <col min="14631" max="14636" width="10.85546875" style="29"/>
    <col min="14637" max="14637" width="15.7109375" style="29" customWidth="1"/>
    <col min="14638" max="14638" width="10" style="29" bestFit="1" customWidth="1"/>
    <col min="14639" max="14640" width="10.5703125" style="29" customWidth="1"/>
    <col min="14641" max="14641" width="12.85546875" style="29" customWidth="1"/>
    <col min="14642" max="14642" width="10.85546875" style="29"/>
    <col min="14643" max="14643" width="21.28515625" style="29" customWidth="1"/>
    <col min="14644" max="14644" width="12.5703125" style="29" customWidth="1"/>
    <col min="14645" max="14872" width="10.85546875" style="29"/>
    <col min="14873" max="14874" width="6.5703125" style="29" customWidth="1"/>
    <col min="14875" max="14875" width="13" style="29" bestFit="1" customWidth="1"/>
    <col min="14876" max="14876" width="7.7109375" style="29" bestFit="1" customWidth="1"/>
    <col min="14877" max="14878" width="6.5703125" style="29" customWidth="1"/>
    <col min="14879" max="14879" width="8.85546875" style="29" bestFit="1" customWidth="1"/>
    <col min="14880" max="14881" width="0" style="29" hidden="1" customWidth="1"/>
    <col min="14882" max="14883" width="10.85546875" style="29"/>
    <col min="14884" max="14886" width="0" style="29" hidden="1" customWidth="1"/>
    <col min="14887" max="14892" width="10.85546875" style="29"/>
    <col min="14893" max="14893" width="15.7109375" style="29" customWidth="1"/>
    <col min="14894" max="14894" width="10" style="29" bestFit="1" customWidth="1"/>
    <col min="14895" max="14896" width="10.5703125" style="29" customWidth="1"/>
    <col min="14897" max="14897" width="12.85546875" style="29" customWidth="1"/>
    <col min="14898" max="14898" width="10.85546875" style="29"/>
    <col min="14899" max="14899" width="21.28515625" style="29" customWidth="1"/>
    <col min="14900" max="14900" width="12.5703125" style="29" customWidth="1"/>
    <col min="14901" max="15128" width="10.85546875" style="29"/>
    <col min="15129" max="15130" width="6.5703125" style="29" customWidth="1"/>
    <col min="15131" max="15131" width="13" style="29" bestFit="1" customWidth="1"/>
    <col min="15132" max="15132" width="7.7109375" style="29" bestFit="1" customWidth="1"/>
    <col min="15133" max="15134" width="6.5703125" style="29" customWidth="1"/>
    <col min="15135" max="15135" width="8.85546875" style="29" bestFit="1" customWidth="1"/>
    <col min="15136" max="15137" width="0" style="29" hidden="1" customWidth="1"/>
    <col min="15138" max="15139" width="10.85546875" style="29"/>
    <col min="15140" max="15142" width="0" style="29" hidden="1" customWidth="1"/>
    <col min="15143" max="15148" width="10.85546875" style="29"/>
    <col min="15149" max="15149" width="15.7109375" style="29" customWidth="1"/>
    <col min="15150" max="15150" width="10" style="29" bestFit="1" customWidth="1"/>
    <col min="15151" max="15152" width="10.5703125" style="29" customWidth="1"/>
    <col min="15153" max="15153" width="12.85546875" style="29" customWidth="1"/>
    <col min="15154" max="15154" width="10.85546875" style="29"/>
    <col min="15155" max="15155" width="21.28515625" style="29" customWidth="1"/>
    <col min="15156" max="15156" width="12.5703125" style="29" customWidth="1"/>
    <col min="15157" max="15384" width="10.85546875" style="29"/>
    <col min="15385" max="15386" width="6.5703125" style="29" customWidth="1"/>
    <col min="15387" max="15387" width="13" style="29" bestFit="1" customWidth="1"/>
    <col min="15388" max="15388" width="7.7109375" style="29" bestFit="1" customWidth="1"/>
    <col min="15389" max="15390" width="6.5703125" style="29" customWidth="1"/>
    <col min="15391" max="15391" width="8.85546875" style="29" bestFit="1" customWidth="1"/>
    <col min="15392" max="15393" width="0" style="29" hidden="1" customWidth="1"/>
    <col min="15394" max="15395" width="10.85546875" style="29"/>
    <col min="15396" max="15398" width="0" style="29" hidden="1" customWidth="1"/>
    <col min="15399" max="15404" width="10.85546875" style="29"/>
    <col min="15405" max="15405" width="15.7109375" style="29" customWidth="1"/>
    <col min="15406" max="15406" width="10" style="29" bestFit="1" customWidth="1"/>
    <col min="15407" max="15408" width="10.5703125" style="29" customWidth="1"/>
    <col min="15409" max="15409" width="12.85546875" style="29" customWidth="1"/>
    <col min="15410" max="15410" width="10.85546875" style="29"/>
    <col min="15411" max="15411" width="21.28515625" style="29" customWidth="1"/>
    <col min="15412" max="15412" width="12.5703125" style="29" customWidth="1"/>
    <col min="15413" max="15640" width="10.85546875" style="29"/>
    <col min="15641" max="15642" width="6.5703125" style="29" customWidth="1"/>
    <col min="15643" max="15643" width="13" style="29" bestFit="1" customWidth="1"/>
    <col min="15644" max="15644" width="7.7109375" style="29" bestFit="1" customWidth="1"/>
    <col min="15645" max="15646" width="6.5703125" style="29" customWidth="1"/>
    <col min="15647" max="15647" width="8.85546875" style="29" bestFit="1" customWidth="1"/>
    <col min="15648" max="15649" width="0" style="29" hidden="1" customWidth="1"/>
    <col min="15650" max="15651" width="10.85546875" style="29"/>
    <col min="15652" max="15654" width="0" style="29" hidden="1" customWidth="1"/>
    <col min="15655" max="15660" width="10.85546875" style="29"/>
    <col min="15661" max="15661" width="15.7109375" style="29" customWidth="1"/>
    <col min="15662" max="15662" width="10" style="29" bestFit="1" customWidth="1"/>
    <col min="15663" max="15664" width="10.5703125" style="29" customWidth="1"/>
    <col min="15665" max="15665" width="12.85546875" style="29" customWidth="1"/>
    <col min="15666" max="15666" width="10.85546875" style="29"/>
    <col min="15667" max="15667" width="21.28515625" style="29" customWidth="1"/>
    <col min="15668" max="15668" width="12.5703125" style="29" customWidth="1"/>
    <col min="15669" max="15896" width="10.85546875" style="29"/>
    <col min="15897" max="15898" width="6.5703125" style="29" customWidth="1"/>
    <col min="15899" max="15899" width="13" style="29" bestFit="1" customWidth="1"/>
    <col min="15900" max="15900" width="7.7109375" style="29" bestFit="1" customWidth="1"/>
    <col min="15901" max="15902" width="6.5703125" style="29" customWidth="1"/>
    <col min="15903" max="15903" width="8.85546875" style="29" bestFit="1" customWidth="1"/>
    <col min="15904" max="15905" width="0" style="29" hidden="1" customWidth="1"/>
    <col min="15906" max="15907" width="10.85546875" style="29"/>
    <col min="15908" max="15910" width="0" style="29" hidden="1" customWidth="1"/>
    <col min="15911" max="15916" width="10.85546875" style="29"/>
    <col min="15917" max="15917" width="15.7109375" style="29" customWidth="1"/>
    <col min="15918" max="15918" width="10" style="29" bestFit="1" customWidth="1"/>
    <col min="15919" max="15920" width="10.5703125" style="29" customWidth="1"/>
    <col min="15921" max="15921" width="12.85546875" style="29" customWidth="1"/>
    <col min="15922" max="15922" width="10.85546875" style="29"/>
    <col min="15923" max="15923" width="21.28515625" style="29" customWidth="1"/>
    <col min="15924" max="15924" width="12.5703125" style="29" customWidth="1"/>
    <col min="15925" max="16152" width="10.85546875" style="29"/>
    <col min="16153" max="16154" width="6.5703125" style="29" customWidth="1"/>
    <col min="16155" max="16155" width="13" style="29" bestFit="1" customWidth="1"/>
    <col min="16156" max="16156" width="7.7109375" style="29" bestFit="1" customWidth="1"/>
    <col min="16157" max="16158" width="6.5703125" style="29" customWidth="1"/>
    <col min="16159" max="16159" width="8.85546875" style="29" bestFit="1" customWidth="1"/>
    <col min="16160" max="16161" width="0" style="29" hidden="1" customWidth="1"/>
    <col min="16162" max="16163" width="10.85546875" style="29"/>
    <col min="16164" max="16166" width="0" style="29" hidden="1" customWidth="1"/>
    <col min="16167" max="16172" width="10.85546875" style="29"/>
    <col min="16173" max="16173" width="15.7109375" style="29" customWidth="1"/>
    <col min="16174" max="16174" width="10" style="29" bestFit="1" customWidth="1"/>
    <col min="16175" max="16176" width="10.5703125" style="29" customWidth="1"/>
    <col min="16177" max="16177" width="12.85546875" style="29" customWidth="1"/>
    <col min="16178" max="16178" width="10.85546875" style="29"/>
    <col min="16179" max="16179" width="21.28515625" style="29" customWidth="1"/>
    <col min="16180" max="16180" width="12.5703125" style="29" customWidth="1"/>
    <col min="16181" max="16384" width="10.85546875" style="29"/>
  </cols>
  <sheetData>
    <row r="1" spans="1:237" s="14" customFormat="1" x14ac:dyDescent="0.2">
      <c r="A1" s="2"/>
      <c r="B1" s="3"/>
      <c r="C1" s="4"/>
      <c r="D1" s="4"/>
      <c r="E1" s="4"/>
      <c r="F1" s="4"/>
      <c r="G1" s="5"/>
      <c r="H1" s="6"/>
      <c r="I1" s="5"/>
      <c r="J1" s="7" t="s">
        <v>4</v>
      </c>
      <c r="K1" s="8"/>
      <c r="L1" s="62"/>
      <c r="M1" s="62"/>
      <c r="N1" s="62"/>
      <c r="O1" s="7" t="s">
        <v>5</v>
      </c>
      <c r="P1" s="8"/>
      <c r="Q1" s="7" t="s">
        <v>6</v>
      </c>
      <c r="R1" s="8"/>
      <c r="S1" s="8" t="s">
        <v>7</v>
      </c>
      <c r="T1" s="8"/>
      <c r="U1" s="8" t="s">
        <v>623</v>
      </c>
      <c r="V1" s="8" t="s">
        <v>613</v>
      </c>
      <c r="W1" s="8"/>
      <c r="X1" s="8"/>
      <c r="Y1" s="8"/>
      <c r="Z1" s="8"/>
      <c r="AA1" s="8"/>
      <c r="AB1" s="8" t="s">
        <v>607</v>
      </c>
      <c r="AC1" s="8"/>
      <c r="AD1" s="8"/>
      <c r="AE1" s="8"/>
      <c r="AF1" s="8"/>
      <c r="AG1" s="8" t="s">
        <v>606</v>
      </c>
      <c r="AH1" s="8"/>
      <c r="AI1" s="8"/>
      <c r="AJ1" s="8"/>
      <c r="AK1" s="8"/>
      <c r="AL1" s="8"/>
      <c r="AM1" s="9" t="s">
        <v>8</v>
      </c>
      <c r="AN1" s="9"/>
      <c r="AO1" s="9"/>
      <c r="AP1" s="9"/>
      <c r="AQ1" s="9"/>
      <c r="AR1" s="9"/>
      <c r="AS1" s="9"/>
      <c r="AT1" s="9" t="s">
        <v>9</v>
      </c>
      <c r="AU1" s="9" t="s">
        <v>10</v>
      </c>
      <c r="AV1" s="9" t="s">
        <v>11</v>
      </c>
      <c r="AW1" s="9" t="s">
        <v>12</v>
      </c>
      <c r="AX1" s="10"/>
      <c r="AY1" s="11"/>
      <c r="AZ1" s="12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</row>
    <row r="2" spans="1:237" ht="123.75" customHeight="1" x14ac:dyDescent="0.2">
      <c r="A2" s="15" t="s">
        <v>13</v>
      </c>
      <c r="B2" s="16" t="s">
        <v>14</v>
      </c>
      <c r="C2" s="17" t="s">
        <v>15</v>
      </c>
      <c r="D2" s="17" t="s">
        <v>16</v>
      </c>
      <c r="E2" s="17" t="s">
        <v>17</v>
      </c>
      <c r="F2" s="18" t="s">
        <v>18</v>
      </c>
      <c r="G2" s="19" t="s">
        <v>19</v>
      </c>
      <c r="H2" s="20" t="s">
        <v>20</v>
      </c>
      <c r="I2" s="21" t="s">
        <v>21</v>
      </c>
      <c r="J2" s="20" t="s">
        <v>22</v>
      </c>
      <c r="K2" s="22" t="s">
        <v>23</v>
      </c>
      <c r="L2" s="63" t="s">
        <v>200</v>
      </c>
      <c r="M2" s="63" t="s">
        <v>201</v>
      </c>
      <c r="N2" s="63" t="s">
        <v>202</v>
      </c>
      <c r="O2" s="20" t="s">
        <v>24</v>
      </c>
      <c r="P2" s="22" t="s">
        <v>25</v>
      </c>
      <c r="Q2" s="20" t="s">
        <v>26</v>
      </c>
      <c r="R2" s="22" t="s">
        <v>27</v>
      </c>
      <c r="S2" s="20" t="s">
        <v>7</v>
      </c>
      <c r="T2" s="22" t="s">
        <v>28</v>
      </c>
      <c r="U2" s="20" t="s">
        <v>623</v>
      </c>
      <c r="V2" s="118" t="s">
        <v>614</v>
      </c>
      <c r="W2" s="118" t="s">
        <v>615</v>
      </c>
      <c r="X2" s="118" t="s">
        <v>616</v>
      </c>
      <c r="Y2" s="118" t="s">
        <v>617</v>
      </c>
      <c r="Z2" s="118" t="s">
        <v>618</v>
      </c>
      <c r="AA2" s="119" t="s">
        <v>619</v>
      </c>
      <c r="AB2" s="116" t="s">
        <v>608</v>
      </c>
      <c r="AC2" s="116" t="s">
        <v>609</v>
      </c>
      <c r="AD2" s="116" t="s">
        <v>610</v>
      </c>
      <c r="AE2" s="116" t="s">
        <v>611</v>
      </c>
      <c r="AF2" s="116" t="s">
        <v>612</v>
      </c>
      <c r="AG2" s="115" t="s">
        <v>600</v>
      </c>
      <c r="AH2" s="95" t="s">
        <v>570</v>
      </c>
      <c r="AI2" s="95" t="s">
        <v>571</v>
      </c>
      <c r="AJ2" s="95" t="s">
        <v>572</v>
      </c>
      <c r="AK2" s="95" t="s">
        <v>573</v>
      </c>
      <c r="AL2" s="95" t="s">
        <v>574</v>
      </c>
      <c r="AM2" s="23" t="s">
        <v>29</v>
      </c>
      <c r="AN2" s="95" t="s">
        <v>575</v>
      </c>
      <c r="AO2" s="95" t="s">
        <v>601</v>
      </c>
      <c r="AP2" s="95" t="s">
        <v>602</v>
      </c>
      <c r="AQ2" s="95" t="s">
        <v>603</v>
      </c>
      <c r="AR2" s="95" t="s">
        <v>604</v>
      </c>
      <c r="AS2" s="95" t="s">
        <v>605</v>
      </c>
      <c r="AT2" s="24" t="s">
        <v>30</v>
      </c>
      <c r="AU2" s="24" t="s">
        <v>31</v>
      </c>
      <c r="AV2" s="25" t="s">
        <v>11</v>
      </c>
      <c r="AW2" s="21" t="s">
        <v>12</v>
      </c>
      <c r="AX2" s="25"/>
      <c r="AY2" s="26"/>
      <c r="AZ2" s="27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8"/>
      <c r="HO2" s="28"/>
      <c r="HP2" s="28"/>
      <c r="HQ2" s="28"/>
      <c r="HR2" s="28"/>
      <c r="HS2" s="28"/>
      <c r="HT2" s="28"/>
      <c r="HU2" s="28"/>
      <c r="HV2" s="28"/>
      <c r="HW2" s="28"/>
      <c r="HX2" s="28"/>
      <c r="HY2" s="28"/>
      <c r="HZ2" s="28"/>
      <c r="IA2" s="28"/>
      <c r="IB2" s="28"/>
      <c r="IC2" s="29"/>
    </row>
    <row r="3" spans="1:237" s="47" customFormat="1" ht="17.25" customHeight="1" x14ac:dyDescent="0.2">
      <c r="A3" s="30" t="s">
        <v>54</v>
      </c>
      <c r="B3" s="32"/>
      <c r="C3" s="32"/>
      <c r="D3" s="32"/>
      <c r="E3" s="32"/>
      <c r="F3" s="32"/>
      <c r="G3" s="33"/>
      <c r="H3" s="34"/>
      <c r="I3" s="31"/>
      <c r="J3" s="34"/>
      <c r="K3" s="31"/>
      <c r="L3" s="68"/>
      <c r="M3" s="68"/>
      <c r="N3" s="68"/>
      <c r="O3" s="34"/>
      <c r="P3" s="31"/>
      <c r="Q3" s="34"/>
      <c r="R3" s="31"/>
      <c r="S3" s="31"/>
      <c r="T3" s="31"/>
      <c r="U3" s="31"/>
      <c r="V3" s="31" t="str">
        <f t="shared" ref="V3:V26" si="0">IF($AN3=2025,1,"")</f>
        <v/>
      </c>
      <c r="W3" s="31" t="str">
        <f t="shared" ref="W3:W26" si="1">IF($AN3=2026,1,"")</f>
        <v/>
      </c>
      <c r="X3" s="31" t="str">
        <f t="shared" ref="X3:X26" si="2">IF($AN3=2027,1,"")</f>
        <v/>
      </c>
      <c r="Y3" s="31" t="str">
        <f t="shared" ref="Y3:Y26" si="3">IF($AN3=2028,1,"")</f>
        <v/>
      </c>
      <c r="Z3" s="31" t="str">
        <f t="shared" ref="Z3:Z26" si="4">IF($AN3=2029,1,"")</f>
        <v/>
      </c>
      <c r="AA3" s="31">
        <f t="shared" ref="AA3:AA26" si="5">(2*E3+2*F3)</f>
        <v>0</v>
      </c>
      <c r="AB3" s="31" t="str">
        <f t="shared" ref="AB3:AB16" si="6">IF($AN3=2025,1,"")</f>
        <v/>
      </c>
      <c r="AC3" s="31" t="str">
        <f t="shared" ref="AC3:AC16" si="7">IF($AN3=2026,1,"")</f>
        <v/>
      </c>
      <c r="AD3" s="31" t="str">
        <f t="shared" ref="AD3:AD16" si="8">IF($AN3=2027,1,"")</f>
        <v/>
      </c>
      <c r="AE3" s="31" t="str">
        <f t="shared" ref="AE3:AE16" si="9">IF($AN3=2028,1,"")</f>
        <v/>
      </c>
      <c r="AF3" s="31" t="str">
        <f t="shared" ref="AF3:AF16" si="10">IF($AN3=2029,1,"")</f>
        <v/>
      </c>
      <c r="AG3" s="31">
        <f>+Tableau274546177178179[[#This Row],[Surf Men ext]]</f>
        <v>0</v>
      </c>
      <c r="AH3" s="114" t="str">
        <f t="shared" ref="AH3:AH26" si="11">IF($AN3=2025,$AG3,"")</f>
        <v/>
      </c>
      <c r="AI3" s="114" t="str">
        <f t="shared" ref="AI3:AI26" si="12">IF($AN3=2026,$AG3,"")</f>
        <v/>
      </c>
      <c r="AJ3" s="114" t="str">
        <f t="shared" ref="AJ3:AJ26" si="13">IF($AN3=2027,$AG3,"")</f>
        <v/>
      </c>
      <c r="AK3" s="114" t="str">
        <f t="shared" ref="AK3:AK26" si="14">IF($AN3=2028,$AG3,"")</f>
        <v/>
      </c>
      <c r="AL3" s="114" t="str">
        <f t="shared" ref="AL3:AL26" si="15">IF($AN3=2029,$AG3,"")</f>
        <v/>
      </c>
      <c r="AM3" s="35"/>
      <c r="AN3" s="34"/>
      <c r="AO3" s="32" t="str">
        <f t="shared" ref="AO3:AO26" si="16">IF($AN3=2025,$AM3,"")</f>
        <v/>
      </c>
      <c r="AP3" s="32" t="str">
        <f t="shared" ref="AP3:AP26" si="17">IF($AN3=2026,$AM3,"")</f>
        <v/>
      </c>
      <c r="AQ3" s="32" t="str">
        <f t="shared" ref="AQ3:AQ26" si="18">IF($AN3=2027,$AM3,"")</f>
        <v/>
      </c>
      <c r="AR3" s="32" t="str">
        <f t="shared" ref="AR3:AR26" si="19">IF($AN3=2028,$AM3,"")</f>
        <v/>
      </c>
      <c r="AS3" s="32" t="str">
        <f t="shared" ref="AS3:AS26" si="20">IF($AN3=2029,$AM3,"")</f>
        <v/>
      </c>
      <c r="AT3" s="34"/>
      <c r="AU3" s="66"/>
      <c r="AV3" s="32"/>
      <c r="AW3" s="31"/>
      <c r="AY3" s="45"/>
      <c r="AZ3" s="48"/>
    </row>
    <row r="4" spans="1:237" s="47" customFormat="1" x14ac:dyDescent="0.2">
      <c r="A4" s="37" t="s">
        <v>272</v>
      </c>
      <c r="B4" s="64">
        <v>0</v>
      </c>
      <c r="C4" s="94" t="s">
        <v>280</v>
      </c>
      <c r="D4" s="82" t="s">
        <v>281</v>
      </c>
      <c r="E4" s="40">
        <v>1.97</v>
      </c>
      <c r="F4" s="40">
        <v>2.4</v>
      </c>
      <c r="G4" s="41">
        <f t="shared" ref="G4:G15" si="21">E4*F4</f>
        <v>4.7300000000000004</v>
      </c>
      <c r="H4" s="42"/>
      <c r="I4" s="43" t="str">
        <f t="shared" ref="I4:I15" si="22">IF(H4="OUI",$G4,"")</f>
        <v/>
      </c>
      <c r="J4" s="42" t="s">
        <v>35</v>
      </c>
      <c r="K4" s="41">
        <f t="shared" ref="K4:K15" si="23">IF(J4="OUI",$G4,"")</f>
        <v>4.7300000000000004</v>
      </c>
      <c r="L4" s="65">
        <f t="shared" ref="L4:L15" si="24">+IF(AU4="X",$K4,"")</f>
        <v>4.7300000000000004</v>
      </c>
      <c r="M4" s="65" t="str">
        <f t="shared" ref="M4:M15" si="25">+IF(AV4="X",$K4,"")</f>
        <v/>
      </c>
      <c r="N4" s="65" t="str">
        <f t="shared" ref="N4:N15" si="26">+IF(AW4="X",$K4,"")</f>
        <v/>
      </c>
      <c r="O4" s="42"/>
      <c r="P4" s="41" t="str">
        <f t="shared" ref="P4:P15" si="27">IF(O4="OUI",$G4,"")</f>
        <v/>
      </c>
      <c r="Q4" s="42"/>
      <c r="R4" s="41" t="str">
        <f t="shared" ref="R4:R15" si="28">IF(Q4="OUI",$G4,"")</f>
        <v/>
      </c>
      <c r="S4" s="42"/>
      <c r="T4" s="41" t="str">
        <f t="shared" ref="T4:T15" si="29">IF(S4="OUI",$G4,"")</f>
        <v/>
      </c>
      <c r="U4" s="43"/>
      <c r="V4" s="43" t="str">
        <f t="shared" si="0"/>
        <v/>
      </c>
      <c r="W4" s="43" t="str">
        <f t="shared" si="1"/>
        <v/>
      </c>
      <c r="X4" s="43" t="str">
        <f t="shared" si="2"/>
        <v/>
      </c>
      <c r="Y4" s="43" t="str">
        <f t="shared" si="3"/>
        <v/>
      </c>
      <c r="Z4" s="43">
        <f t="shared" si="4"/>
        <v>1</v>
      </c>
      <c r="AA4" s="43">
        <f t="shared" si="5"/>
        <v>8.74</v>
      </c>
      <c r="AB4" s="43" t="str">
        <f t="shared" si="6"/>
        <v/>
      </c>
      <c r="AC4" s="43" t="str">
        <f t="shared" si="7"/>
        <v/>
      </c>
      <c r="AD4" s="43" t="str">
        <f t="shared" si="8"/>
        <v/>
      </c>
      <c r="AE4" s="43" t="str">
        <f t="shared" si="9"/>
        <v/>
      </c>
      <c r="AF4" s="43">
        <f t="shared" si="10"/>
        <v>1</v>
      </c>
      <c r="AG4" s="41">
        <f>+Tableau274546177178179[[#This Row],[Surf Men ext]]</f>
        <v>4.7300000000000004</v>
      </c>
      <c r="AH4" s="43" t="str">
        <f t="shared" si="11"/>
        <v/>
      </c>
      <c r="AI4" s="43" t="str">
        <f t="shared" si="12"/>
        <v/>
      </c>
      <c r="AJ4" s="43" t="str">
        <f t="shared" si="13"/>
        <v/>
      </c>
      <c r="AK4" s="43" t="str">
        <f t="shared" si="14"/>
        <v/>
      </c>
      <c r="AL4" s="43">
        <f t="shared" si="15"/>
        <v>4.7300000000000004</v>
      </c>
      <c r="AM4" s="44">
        <f t="shared" ref="AM4:AM15" si="30">(2*E4+2*F4)*2</f>
        <v>17.48</v>
      </c>
      <c r="AN4" s="99">
        <v>2029</v>
      </c>
      <c r="AO4" s="40" t="str">
        <f t="shared" si="16"/>
        <v/>
      </c>
      <c r="AP4" s="40" t="str">
        <f t="shared" si="17"/>
        <v/>
      </c>
      <c r="AQ4" s="40" t="str">
        <f t="shared" si="18"/>
        <v/>
      </c>
      <c r="AR4" s="40" t="str">
        <f t="shared" si="19"/>
        <v/>
      </c>
      <c r="AS4" s="40">
        <f t="shared" si="20"/>
        <v>17.48</v>
      </c>
      <c r="AT4" s="42">
        <f t="shared" ref="AT4:AT15" si="31">+G4*2</f>
        <v>9.4600000000000009</v>
      </c>
      <c r="AU4" s="40" t="s">
        <v>36</v>
      </c>
      <c r="AV4" s="40"/>
      <c r="AW4" s="43"/>
      <c r="AY4" s="49" t="s">
        <v>37</v>
      </c>
      <c r="AZ4" s="48"/>
    </row>
    <row r="5" spans="1:237" s="47" customFormat="1" x14ac:dyDescent="0.2">
      <c r="A5" s="37" t="s">
        <v>272</v>
      </c>
      <c r="B5" s="64">
        <v>0</v>
      </c>
      <c r="C5" s="94" t="s">
        <v>282</v>
      </c>
      <c r="D5" s="82" t="s">
        <v>283</v>
      </c>
      <c r="E5" s="40">
        <v>1.93</v>
      </c>
      <c r="F5" s="40">
        <v>3.55</v>
      </c>
      <c r="G5" s="41">
        <f t="shared" si="21"/>
        <v>6.85</v>
      </c>
      <c r="H5" s="42"/>
      <c r="I5" s="43" t="str">
        <f t="shared" si="22"/>
        <v/>
      </c>
      <c r="J5" s="42" t="s">
        <v>35</v>
      </c>
      <c r="K5" s="41">
        <f t="shared" si="23"/>
        <v>6.85</v>
      </c>
      <c r="L5" s="65" t="str">
        <f t="shared" si="24"/>
        <v/>
      </c>
      <c r="M5" s="65" t="str">
        <f t="shared" si="25"/>
        <v/>
      </c>
      <c r="N5" s="65">
        <f t="shared" si="26"/>
        <v>6.85</v>
      </c>
      <c r="O5" s="42"/>
      <c r="P5" s="41" t="str">
        <f t="shared" si="27"/>
        <v/>
      </c>
      <c r="Q5" s="42"/>
      <c r="R5" s="41" t="str">
        <f t="shared" si="28"/>
        <v/>
      </c>
      <c r="S5" s="42"/>
      <c r="T5" s="41" t="str">
        <f t="shared" si="29"/>
        <v/>
      </c>
      <c r="U5" s="43"/>
      <c r="V5" s="43" t="str">
        <f t="shared" si="0"/>
        <v/>
      </c>
      <c r="W5" s="43" t="str">
        <f t="shared" si="1"/>
        <v/>
      </c>
      <c r="X5" s="43" t="str">
        <f t="shared" si="2"/>
        <v/>
      </c>
      <c r="Y5" s="43" t="str">
        <f t="shared" si="3"/>
        <v/>
      </c>
      <c r="Z5" s="43">
        <f t="shared" si="4"/>
        <v>1</v>
      </c>
      <c r="AA5" s="43">
        <f t="shared" si="5"/>
        <v>10.96</v>
      </c>
      <c r="AB5" s="117"/>
      <c r="AC5" s="117"/>
      <c r="AD5" s="117"/>
      <c r="AE5" s="117"/>
      <c r="AF5" s="117"/>
      <c r="AG5" s="41">
        <f>+Tableau274546177178179[[#This Row],[Surf Men ext]]</f>
        <v>6.85</v>
      </c>
      <c r="AH5" s="43" t="str">
        <f t="shared" si="11"/>
        <v/>
      </c>
      <c r="AI5" s="43" t="str">
        <f t="shared" si="12"/>
        <v/>
      </c>
      <c r="AJ5" s="43" t="str">
        <f t="shared" si="13"/>
        <v/>
      </c>
      <c r="AK5" s="43" t="str">
        <f t="shared" si="14"/>
        <v/>
      </c>
      <c r="AL5" s="43">
        <f t="shared" si="15"/>
        <v>6.85</v>
      </c>
      <c r="AM5" s="44">
        <f t="shared" si="30"/>
        <v>21.92</v>
      </c>
      <c r="AN5" s="99">
        <v>2029</v>
      </c>
      <c r="AO5" s="40" t="str">
        <f t="shared" si="16"/>
        <v/>
      </c>
      <c r="AP5" s="40" t="str">
        <f t="shared" si="17"/>
        <v/>
      </c>
      <c r="AQ5" s="40" t="str">
        <f t="shared" si="18"/>
        <v/>
      </c>
      <c r="AR5" s="40" t="str">
        <f t="shared" si="19"/>
        <v/>
      </c>
      <c r="AS5" s="40">
        <f t="shared" si="20"/>
        <v>21.92</v>
      </c>
      <c r="AT5" s="42">
        <f t="shared" si="31"/>
        <v>13.7</v>
      </c>
      <c r="AU5" s="40"/>
      <c r="AV5" s="40"/>
      <c r="AW5" s="43" t="s">
        <v>36</v>
      </c>
      <c r="AY5" s="49" t="s">
        <v>284</v>
      </c>
      <c r="AZ5" s="48"/>
    </row>
    <row r="6" spans="1:237" s="47" customFormat="1" x14ac:dyDescent="0.2">
      <c r="A6" s="37" t="s">
        <v>272</v>
      </c>
      <c r="B6" s="64">
        <v>0</v>
      </c>
      <c r="C6" s="94" t="s">
        <v>285</v>
      </c>
      <c r="D6" s="82" t="s">
        <v>283</v>
      </c>
      <c r="E6" s="40">
        <v>1.93</v>
      </c>
      <c r="F6" s="40">
        <v>3.55</v>
      </c>
      <c r="G6" s="41">
        <f t="shared" si="21"/>
        <v>6.85</v>
      </c>
      <c r="H6" s="42"/>
      <c r="I6" s="43" t="str">
        <f t="shared" si="22"/>
        <v/>
      </c>
      <c r="J6" s="42" t="s">
        <v>35</v>
      </c>
      <c r="K6" s="41">
        <f t="shared" si="23"/>
        <v>6.85</v>
      </c>
      <c r="L6" s="65" t="str">
        <f t="shared" si="24"/>
        <v/>
      </c>
      <c r="M6" s="65" t="str">
        <f t="shared" si="25"/>
        <v/>
      </c>
      <c r="N6" s="65">
        <f t="shared" si="26"/>
        <v>6.85</v>
      </c>
      <c r="O6" s="42"/>
      <c r="P6" s="41" t="str">
        <f t="shared" si="27"/>
        <v/>
      </c>
      <c r="Q6" s="42"/>
      <c r="R6" s="41" t="str">
        <f t="shared" si="28"/>
        <v/>
      </c>
      <c r="S6" s="42"/>
      <c r="T6" s="41" t="str">
        <f t="shared" si="29"/>
        <v/>
      </c>
      <c r="U6" s="43"/>
      <c r="V6" s="43" t="str">
        <f t="shared" si="0"/>
        <v/>
      </c>
      <c r="W6" s="43" t="str">
        <f t="shared" si="1"/>
        <v/>
      </c>
      <c r="X6" s="43" t="str">
        <f t="shared" si="2"/>
        <v/>
      </c>
      <c r="Y6" s="43" t="str">
        <f t="shared" si="3"/>
        <v/>
      </c>
      <c r="Z6" s="43">
        <f t="shared" si="4"/>
        <v>1</v>
      </c>
      <c r="AA6" s="43">
        <f t="shared" si="5"/>
        <v>10.96</v>
      </c>
      <c r="AB6" s="117"/>
      <c r="AC6" s="117"/>
      <c r="AD6" s="117"/>
      <c r="AE6" s="117"/>
      <c r="AF6" s="117"/>
      <c r="AG6" s="41">
        <f>+Tableau274546177178179[[#This Row],[Surf Men ext]]</f>
        <v>6.85</v>
      </c>
      <c r="AH6" s="43" t="str">
        <f t="shared" si="11"/>
        <v/>
      </c>
      <c r="AI6" s="43" t="str">
        <f t="shared" si="12"/>
        <v/>
      </c>
      <c r="AJ6" s="43" t="str">
        <f t="shared" si="13"/>
        <v/>
      </c>
      <c r="AK6" s="43" t="str">
        <f t="shared" si="14"/>
        <v/>
      </c>
      <c r="AL6" s="43">
        <f t="shared" si="15"/>
        <v>6.85</v>
      </c>
      <c r="AM6" s="44">
        <f t="shared" si="30"/>
        <v>21.92</v>
      </c>
      <c r="AN6" s="99">
        <v>2029</v>
      </c>
      <c r="AO6" s="40" t="str">
        <f t="shared" si="16"/>
        <v/>
      </c>
      <c r="AP6" s="40" t="str">
        <f t="shared" si="17"/>
        <v/>
      </c>
      <c r="AQ6" s="40" t="str">
        <f t="shared" si="18"/>
        <v/>
      </c>
      <c r="AR6" s="40" t="str">
        <f t="shared" si="19"/>
        <v/>
      </c>
      <c r="AS6" s="40">
        <f t="shared" si="20"/>
        <v>21.92</v>
      </c>
      <c r="AT6" s="42">
        <f t="shared" si="31"/>
        <v>13.7</v>
      </c>
      <c r="AU6" s="40"/>
      <c r="AV6" s="40"/>
      <c r="AW6" s="43" t="s">
        <v>36</v>
      </c>
      <c r="AY6" s="49" t="s">
        <v>284</v>
      </c>
      <c r="AZ6" s="48"/>
    </row>
    <row r="7" spans="1:237" s="47" customFormat="1" x14ac:dyDescent="0.2">
      <c r="A7" s="37" t="s">
        <v>272</v>
      </c>
      <c r="B7" s="64">
        <v>0</v>
      </c>
      <c r="C7" s="94" t="s">
        <v>286</v>
      </c>
      <c r="D7" s="82" t="s">
        <v>283</v>
      </c>
      <c r="E7" s="40">
        <v>1.93</v>
      </c>
      <c r="F7" s="40">
        <v>3.55</v>
      </c>
      <c r="G7" s="41">
        <f t="shared" si="21"/>
        <v>6.85</v>
      </c>
      <c r="H7" s="42"/>
      <c r="I7" s="43" t="str">
        <f t="shared" si="22"/>
        <v/>
      </c>
      <c r="J7" s="42" t="s">
        <v>35</v>
      </c>
      <c r="K7" s="41">
        <f t="shared" si="23"/>
        <v>6.85</v>
      </c>
      <c r="L7" s="65" t="str">
        <f t="shared" si="24"/>
        <v/>
      </c>
      <c r="M7" s="65" t="str">
        <f t="shared" si="25"/>
        <v/>
      </c>
      <c r="N7" s="65">
        <f t="shared" si="26"/>
        <v>6.85</v>
      </c>
      <c r="O7" s="42"/>
      <c r="P7" s="41" t="str">
        <f t="shared" si="27"/>
        <v/>
      </c>
      <c r="Q7" s="42"/>
      <c r="R7" s="41" t="str">
        <f t="shared" si="28"/>
        <v/>
      </c>
      <c r="S7" s="42"/>
      <c r="T7" s="41" t="str">
        <f t="shared" si="29"/>
        <v/>
      </c>
      <c r="U7" s="43"/>
      <c r="V7" s="43" t="str">
        <f t="shared" si="0"/>
        <v/>
      </c>
      <c r="W7" s="43" t="str">
        <f t="shared" si="1"/>
        <v/>
      </c>
      <c r="X7" s="43" t="str">
        <f t="shared" si="2"/>
        <v/>
      </c>
      <c r="Y7" s="43" t="str">
        <f t="shared" si="3"/>
        <v/>
      </c>
      <c r="Z7" s="43">
        <f t="shared" si="4"/>
        <v>1</v>
      </c>
      <c r="AA7" s="43">
        <f t="shared" si="5"/>
        <v>10.96</v>
      </c>
      <c r="AB7" s="117"/>
      <c r="AC7" s="117"/>
      <c r="AD7" s="117"/>
      <c r="AE7" s="117"/>
      <c r="AF7" s="117"/>
      <c r="AG7" s="41">
        <f>+Tableau274546177178179[[#This Row],[Surf Men ext]]</f>
        <v>6.85</v>
      </c>
      <c r="AH7" s="43" t="str">
        <f t="shared" si="11"/>
        <v/>
      </c>
      <c r="AI7" s="43" t="str">
        <f t="shared" si="12"/>
        <v/>
      </c>
      <c r="AJ7" s="43" t="str">
        <f t="shared" si="13"/>
        <v/>
      </c>
      <c r="AK7" s="43" t="str">
        <f t="shared" si="14"/>
        <v/>
      </c>
      <c r="AL7" s="43">
        <f t="shared" si="15"/>
        <v>6.85</v>
      </c>
      <c r="AM7" s="44">
        <f t="shared" si="30"/>
        <v>21.92</v>
      </c>
      <c r="AN7" s="99">
        <v>2029</v>
      </c>
      <c r="AO7" s="40" t="str">
        <f t="shared" si="16"/>
        <v/>
      </c>
      <c r="AP7" s="40" t="str">
        <f t="shared" si="17"/>
        <v/>
      </c>
      <c r="AQ7" s="40" t="str">
        <f t="shared" si="18"/>
        <v/>
      </c>
      <c r="AR7" s="40" t="str">
        <f t="shared" si="19"/>
        <v/>
      </c>
      <c r="AS7" s="40">
        <f t="shared" si="20"/>
        <v>21.92</v>
      </c>
      <c r="AT7" s="42">
        <f t="shared" si="31"/>
        <v>13.7</v>
      </c>
      <c r="AU7" s="40"/>
      <c r="AV7" s="40"/>
      <c r="AW7" s="43" t="s">
        <v>36</v>
      </c>
      <c r="AY7" s="49" t="s">
        <v>284</v>
      </c>
      <c r="AZ7" s="48"/>
    </row>
    <row r="8" spans="1:237" s="47" customFormat="1" x14ac:dyDescent="0.2">
      <c r="A8" s="37" t="s">
        <v>272</v>
      </c>
      <c r="B8" s="64">
        <v>0</v>
      </c>
      <c r="C8" s="94" t="s">
        <v>287</v>
      </c>
      <c r="D8" s="82" t="s">
        <v>281</v>
      </c>
      <c r="E8" s="40">
        <v>1.97</v>
      </c>
      <c r="F8" s="40">
        <v>2.4</v>
      </c>
      <c r="G8" s="41">
        <f t="shared" si="21"/>
        <v>4.7300000000000004</v>
      </c>
      <c r="H8" s="42"/>
      <c r="I8" s="43" t="str">
        <f t="shared" si="22"/>
        <v/>
      </c>
      <c r="J8" s="42" t="s">
        <v>35</v>
      </c>
      <c r="K8" s="41">
        <f t="shared" si="23"/>
        <v>4.7300000000000004</v>
      </c>
      <c r="L8" s="65">
        <f t="shared" si="24"/>
        <v>4.7300000000000004</v>
      </c>
      <c r="M8" s="65" t="str">
        <f t="shared" si="25"/>
        <v/>
      </c>
      <c r="N8" s="65" t="str">
        <f t="shared" si="26"/>
        <v/>
      </c>
      <c r="O8" s="42"/>
      <c r="P8" s="41" t="str">
        <f t="shared" si="27"/>
        <v/>
      </c>
      <c r="Q8" s="42"/>
      <c r="R8" s="41" t="str">
        <f t="shared" si="28"/>
        <v/>
      </c>
      <c r="S8" s="42"/>
      <c r="T8" s="41" t="str">
        <f t="shared" si="29"/>
        <v/>
      </c>
      <c r="U8" s="43"/>
      <c r="V8" s="43" t="str">
        <f t="shared" si="0"/>
        <v/>
      </c>
      <c r="W8" s="43" t="str">
        <f t="shared" si="1"/>
        <v/>
      </c>
      <c r="X8" s="43" t="str">
        <f t="shared" si="2"/>
        <v/>
      </c>
      <c r="Y8" s="43" t="str">
        <f t="shared" si="3"/>
        <v/>
      </c>
      <c r="Z8" s="43">
        <f t="shared" si="4"/>
        <v>1</v>
      </c>
      <c r="AA8" s="43">
        <f t="shared" si="5"/>
        <v>8.74</v>
      </c>
      <c r="AB8" s="43" t="str">
        <f t="shared" si="6"/>
        <v/>
      </c>
      <c r="AC8" s="43" t="str">
        <f t="shared" si="7"/>
        <v/>
      </c>
      <c r="AD8" s="43" t="str">
        <f t="shared" si="8"/>
        <v/>
      </c>
      <c r="AE8" s="43" t="str">
        <f t="shared" si="9"/>
        <v/>
      </c>
      <c r="AF8" s="43">
        <f t="shared" si="10"/>
        <v>1</v>
      </c>
      <c r="AG8" s="41">
        <f>+Tableau274546177178179[[#This Row],[Surf Men ext]]</f>
        <v>4.7300000000000004</v>
      </c>
      <c r="AH8" s="43" t="str">
        <f t="shared" si="11"/>
        <v/>
      </c>
      <c r="AI8" s="43" t="str">
        <f t="shared" si="12"/>
        <v/>
      </c>
      <c r="AJ8" s="43" t="str">
        <f t="shared" si="13"/>
        <v/>
      </c>
      <c r="AK8" s="43" t="str">
        <f t="shared" si="14"/>
        <v/>
      </c>
      <c r="AL8" s="43">
        <f t="shared" si="15"/>
        <v>4.7300000000000004</v>
      </c>
      <c r="AM8" s="44">
        <f t="shared" si="30"/>
        <v>17.48</v>
      </c>
      <c r="AN8" s="99">
        <v>2029</v>
      </c>
      <c r="AO8" s="40" t="str">
        <f t="shared" si="16"/>
        <v/>
      </c>
      <c r="AP8" s="40" t="str">
        <f t="shared" si="17"/>
        <v/>
      </c>
      <c r="AQ8" s="40" t="str">
        <f t="shared" si="18"/>
        <v/>
      </c>
      <c r="AR8" s="40" t="str">
        <f t="shared" si="19"/>
        <v/>
      </c>
      <c r="AS8" s="40">
        <f t="shared" si="20"/>
        <v>17.48</v>
      </c>
      <c r="AT8" s="42">
        <f t="shared" si="31"/>
        <v>9.4600000000000009</v>
      </c>
      <c r="AU8" s="40" t="s">
        <v>36</v>
      </c>
      <c r="AV8" s="40"/>
      <c r="AW8" s="43"/>
      <c r="AY8" s="49" t="s">
        <v>37</v>
      </c>
      <c r="AZ8" s="48"/>
      <c r="BA8" s="49" t="s">
        <v>288</v>
      </c>
    </row>
    <row r="9" spans="1:237" s="47" customFormat="1" x14ac:dyDescent="0.2">
      <c r="A9" s="37" t="s">
        <v>272</v>
      </c>
      <c r="B9" s="64">
        <v>0</v>
      </c>
      <c r="C9" s="94" t="s">
        <v>289</v>
      </c>
      <c r="D9" s="82" t="s">
        <v>577</v>
      </c>
      <c r="E9" s="40">
        <v>2.13</v>
      </c>
      <c r="F9" s="40">
        <v>2.5</v>
      </c>
      <c r="G9" s="41">
        <f t="shared" si="21"/>
        <v>5.33</v>
      </c>
      <c r="H9" s="42"/>
      <c r="I9" s="43" t="str">
        <f t="shared" si="22"/>
        <v/>
      </c>
      <c r="J9" s="42" t="s">
        <v>35</v>
      </c>
      <c r="K9" s="41">
        <f t="shared" si="23"/>
        <v>5.33</v>
      </c>
      <c r="L9" s="65" t="str">
        <f t="shared" si="24"/>
        <v/>
      </c>
      <c r="M9" s="65">
        <f t="shared" si="25"/>
        <v>5.33</v>
      </c>
      <c r="N9" s="65" t="str">
        <f t="shared" si="26"/>
        <v/>
      </c>
      <c r="O9" s="42"/>
      <c r="P9" s="41" t="str">
        <f t="shared" si="27"/>
        <v/>
      </c>
      <c r="Q9" s="42"/>
      <c r="R9" s="41" t="str">
        <f t="shared" si="28"/>
        <v/>
      </c>
      <c r="S9" s="42"/>
      <c r="T9" s="41" t="str">
        <f t="shared" si="29"/>
        <v/>
      </c>
      <c r="U9" s="43"/>
      <c r="V9" s="43" t="str">
        <f t="shared" si="0"/>
        <v/>
      </c>
      <c r="W9" s="43" t="str">
        <f t="shared" si="1"/>
        <v/>
      </c>
      <c r="X9" s="43" t="str">
        <f t="shared" si="2"/>
        <v/>
      </c>
      <c r="Y9" s="43" t="str">
        <f t="shared" si="3"/>
        <v/>
      </c>
      <c r="Z9" s="43">
        <f t="shared" si="4"/>
        <v>1</v>
      </c>
      <c r="AA9" s="43">
        <f t="shared" si="5"/>
        <v>9.26</v>
      </c>
      <c r="AB9" s="43" t="str">
        <f t="shared" si="6"/>
        <v/>
      </c>
      <c r="AC9" s="43" t="str">
        <f t="shared" si="7"/>
        <v/>
      </c>
      <c r="AD9" s="43" t="str">
        <f t="shared" si="8"/>
        <v/>
      </c>
      <c r="AE9" s="43" t="str">
        <f t="shared" si="9"/>
        <v/>
      </c>
      <c r="AF9" s="43">
        <f t="shared" si="10"/>
        <v>1</v>
      </c>
      <c r="AG9" s="41">
        <f>+Tableau274546177178179[[#This Row],[Surf Men ext]]</f>
        <v>5.33</v>
      </c>
      <c r="AH9" s="43" t="str">
        <f t="shared" si="11"/>
        <v/>
      </c>
      <c r="AI9" s="43" t="str">
        <f t="shared" si="12"/>
        <v/>
      </c>
      <c r="AJ9" s="43" t="str">
        <f t="shared" si="13"/>
        <v/>
      </c>
      <c r="AK9" s="43" t="str">
        <f t="shared" si="14"/>
        <v/>
      </c>
      <c r="AL9" s="43">
        <f t="shared" si="15"/>
        <v>5.33</v>
      </c>
      <c r="AM9" s="44">
        <f t="shared" si="30"/>
        <v>18.52</v>
      </c>
      <c r="AN9" s="99">
        <v>2029</v>
      </c>
      <c r="AO9" s="40" t="str">
        <f t="shared" si="16"/>
        <v/>
      </c>
      <c r="AP9" s="40" t="str">
        <f t="shared" si="17"/>
        <v/>
      </c>
      <c r="AQ9" s="40" t="str">
        <f t="shared" si="18"/>
        <v/>
      </c>
      <c r="AR9" s="40" t="str">
        <f t="shared" si="19"/>
        <v/>
      </c>
      <c r="AS9" s="40">
        <f t="shared" si="20"/>
        <v>18.52</v>
      </c>
      <c r="AT9" s="42">
        <f t="shared" si="31"/>
        <v>10.66</v>
      </c>
      <c r="AU9" s="40"/>
      <c r="AV9" s="40" t="s">
        <v>36</v>
      </c>
      <c r="AW9" s="43"/>
      <c r="AY9" s="49" t="s">
        <v>37</v>
      </c>
      <c r="AZ9" s="48"/>
    </row>
    <row r="10" spans="1:237" s="47" customFormat="1" x14ac:dyDescent="0.2">
      <c r="A10" s="37" t="s">
        <v>272</v>
      </c>
      <c r="B10" s="64">
        <v>0</v>
      </c>
      <c r="C10" s="94" t="s">
        <v>290</v>
      </c>
      <c r="D10" s="82" t="s">
        <v>291</v>
      </c>
      <c r="E10" s="40">
        <v>1.98</v>
      </c>
      <c r="F10" s="40">
        <v>3.02</v>
      </c>
      <c r="G10" s="41">
        <f t="shared" si="21"/>
        <v>5.98</v>
      </c>
      <c r="H10" s="42"/>
      <c r="I10" s="43" t="str">
        <f t="shared" si="22"/>
        <v/>
      </c>
      <c r="J10" s="42" t="s">
        <v>35</v>
      </c>
      <c r="K10" s="41">
        <f t="shared" si="23"/>
        <v>5.98</v>
      </c>
      <c r="L10" s="65" t="str">
        <f t="shared" si="24"/>
        <v/>
      </c>
      <c r="M10" s="65" t="str">
        <f t="shared" si="25"/>
        <v/>
      </c>
      <c r="N10" s="65">
        <f t="shared" si="26"/>
        <v>5.98</v>
      </c>
      <c r="O10" s="42"/>
      <c r="P10" s="41" t="str">
        <f t="shared" si="27"/>
        <v/>
      </c>
      <c r="Q10" s="42"/>
      <c r="R10" s="41" t="str">
        <f t="shared" si="28"/>
        <v/>
      </c>
      <c r="S10" s="42"/>
      <c r="T10" s="41" t="str">
        <f t="shared" si="29"/>
        <v/>
      </c>
      <c r="U10" s="43"/>
      <c r="V10" s="43" t="str">
        <f t="shared" si="0"/>
        <v/>
      </c>
      <c r="W10" s="43" t="str">
        <f t="shared" si="1"/>
        <v/>
      </c>
      <c r="X10" s="43" t="str">
        <f t="shared" si="2"/>
        <v/>
      </c>
      <c r="Y10" s="43" t="str">
        <f t="shared" si="3"/>
        <v/>
      </c>
      <c r="Z10" s="43">
        <f t="shared" si="4"/>
        <v>1</v>
      </c>
      <c r="AA10" s="43">
        <f t="shared" si="5"/>
        <v>10</v>
      </c>
      <c r="AB10" s="43" t="str">
        <f t="shared" si="6"/>
        <v/>
      </c>
      <c r="AC10" s="43" t="str">
        <f t="shared" si="7"/>
        <v/>
      </c>
      <c r="AD10" s="43" t="str">
        <f t="shared" si="8"/>
        <v/>
      </c>
      <c r="AE10" s="43" t="str">
        <f t="shared" si="9"/>
        <v/>
      </c>
      <c r="AF10" s="43">
        <f t="shared" si="10"/>
        <v>1</v>
      </c>
      <c r="AG10" s="41">
        <f>+Tableau274546177178179[[#This Row],[Surf Men ext]]</f>
        <v>5.98</v>
      </c>
      <c r="AH10" s="43" t="str">
        <f t="shared" si="11"/>
        <v/>
      </c>
      <c r="AI10" s="43" t="str">
        <f t="shared" si="12"/>
        <v/>
      </c>
      <c r="AJ10" s="43" t="str">
        <f t="shared" si="13"/>
        <v/>
      </c>
      <c r="AK10" s="43" t="str">
        <f t="shared" si="14"/>
        <v/>
      </c>
      <c r="AL10" s="43">
        <f t="shared" si="15"/>
        <v>5.98</v>
      </c>
      <c r="AM10" s="44">
        <f t="shared" si="30"/>
        <v>20</v>
      </c>
      <c r="AN10" s="99">
        <v>2029</v>
      </c>
      <c r="AO10" s="40" t="str">
        <f t="shared" si="16"/>
        <v/>
      </c>
      <c r="AP10" s="40" t="str">
        <f t="shared" si="17"/>
        <v/>
      </c>
      <c r="AQ10" s="40" t="str">
        <f t="shared" si="18"/>
        <v/>
      </c>
      <c r="AR10" s="40" t="str">
        <f t="shared" si="19"/>
        <v/>
      </c>
      <c r="AS10" s="40">
        <f t="shared" si="20"/>
        <v>20</v>
      </c>
      <c r="AT10" s="42">
        <f t="shared" si="31"/>
        <v>11.96</v>
      </c>
      <c r="AU10" s="40"/>
      <c r="AV10" s="40"/>
      <c r="AW10" s="43" t="s">
        <v>36</v>
      </c>
      <c r="AY10" s="49" t="s">
        <v>37</v>
      </c>
      <c r="AZ10" s="48"/>
    </row>
    <row r="11" spans="1:237" s="47" customFormat="1" x14ac:dyDescent="0.2">
      <c r="A11" s="37" t="s">
        <v>272</v>
      </c>
      <c r="B11" s="64">
        <v>0</v>
      </c>
      <c r="C11" s="94" t="s">
        <v>292</v>
      </c>
      <c r="D11" s="82" t="s">
        <v>291</v>
      </c>
      <c r="E11" s="40">
        <v>1.93</v>
      </c>
      <c r="F11" s="40">
        <v>3.55</v>
      </c>
      <c r="G11" s="41">
        <f t="shared" si="21"/>
        <v>6.85</v>
      </c>
      <c r="H11" s="42"/>
      <c r="I11" s="43" t="str">
        <f t="shared" si="22"/>
        <v/>
      </c>
      <c r="J11" s="42" t="s">
        <v>35</v>
      </c>
      <c r="K11" s="41">
        <f t="shared" si="23"/>
        <v>6.85</v>
      </c>
      <c r="L11" s="65" t="str">
        <f t="shared" si="24"/>
        <v/>
      </c>
      <c r="M11" s="65" t="str">
        <f t="shared" si="25"/>
        <v/>
      </c>
      <c r="N11" s="65">
        <f t="shared" si="26"/>
        <v>6.85</v>
      </c>
      <c r="O11" s="42"/>
      <c r="P11" s="41" t="str">
        <f t="shared" si="27"/>
        <v/>
      </c>
      <c r="Q11" s="42"/>
      <c r="R11" s="41" t="str">
        <f t="shared" si="28"/>
        <v/>
      </c>
      <c r="S11" s="42"/>
      <c r="T11" s="41" t="str">
        <f t="shared" si="29"/>
        <v/>
      </c>
      <c r="U11" s="43"/>
      <c r="V11" s="43" t="str">
        <f t="shared" si="0"/>
        <v/>
      </c>
      <c r="W11" s="43" t="str">
        <f t="shared" si="1"/>
        <v/>
      </c>
      <c r="X11" s="43" t="str">
        <f t="shared" si="2"/>
        <v/>
      </c>
      <c r="Y11" s="43" t="str">
        <f t="shared" si="3"/>
        <v/>
      </c>
      <c r="Z11" s="43">
        <f t="shared" si="4"/>
        <v>1</v>
      </c>
      <c r="AA11" s="43">
        <f t="shared" si="5"/>
        <v>10.96</v>
      </c>
      <c r="AB11" s="117"/>
      <c r="AC11" s="117"/>
      <c r="AD11" s="117"/>
      <c r="AE11" s="117"/>
      <c r="AF11" s="117"/>
      <c r="AG11" s="41">
        <f>+Tableau274546177178179[[#This Row],[Surf Men ext]]</f>
        <v>6.85</v>
      </c>
      <c r="AH11" s="43" t="str">
        <f t="shared" si="11"/>
        <v/>
      </c>
      <c r="AI11" s="43" t="str">
        <f t="shared" si="12"/>
        <v/>
      </c>
      <c r="AJ11" s="43" t="str">
        <f t="shared" si="13"/>
        <v/>
      </c>
      <c r="AK11" s="43" t="str">
        <f t="shared" si="14"/>
        <v/>
      </c>
      <c r="AL11" s="43">
        <f t="shared" si="15"/>
        <v>6.85</v>
      </c>
      <c r="AM11" s="44">
        <f t="shared" si="30"/>
        <v>21.92</v>
      </c>
      <c r="AN11" s="99">
        <v>2029</v>
      </c>
      <c r="AO11" s="40" t="str">
        <f t="shared" si="16"/>
        <v/>
      </c>
      <c r="AP11" s="40" t="str">
        <f t="shared" si="17"/>
        <v/>
      </c>
      <c r="AQ11" s="40" t="str">
        <f t="shared" si="18"/>
        <v/>
      </c>
      <c r="AR11" s="40" t="str">
        <f t="shared" si="19"/>
        <v/>
      </c>
      <c r="AS11" s="40">
        <f t="shared" si="20"/>
        <v>21.92</v>
      </c>
      <c r="AT11" s="42">
        <f t="shared" si="31"/>
        <v>13.7</v>
      </c>
      <c r="AU11" s="40"/>
      <c r="AV11" s="40"/>
      <c r="AW11" s="43" t="s">
        <v>36</v>
      </c>
      <c r="AY11" s="49" t="s">
        <v>284</v>
      </c>
      <c r="AZ11" s="48"/>
    </row>
    <row r="12" spans="1:237" s="47" customFormat="1" x14ac:dyDescent="0.2">
      <c r="A12" s="37" t="s">
        <v>272</v>
      </c>
      <c r="B12" s="64">
        <v>0</v>
      </c>
      <c r="C12" s="94" t="s">
        <v>293</v>
      </c>
      <c r="D12" s="82" t="s">
        <v>291</v>
      </c>
      <c r="E12" s="40">
        <v>1.98</v>
      </c>
      <c r="F12" s="40">
        <v>3.02</v>
      </c>
      <c r="G12" s="41">
        <f t="shared" si="21"/>
        <v>5.98</v>
      </c>
      <c r="H12" s="42"/>
      <c r="I12" s="43" t="str">
        <f t="shared" si="22"/>
        <v/>
      </c>
      <c r="J12" s="42" t="s">
        <v>35</v>
      </c>
      <c r="K12" s="41">
        <f t="shared" si="23"/>
        <v>5.98</v>
      </c>
      <c r="L12" s="65" t="str">
        <f t="shared" si="24"/>
        <v/>
      </c>
      <c r="M12" s="65" t="str">
        <f t="shared" si="25"/>
        <v/>
      </c>
      <c r="N12" s="65">
        <f t="shared" si="26"/>
        <v>5.98</v>
      </c>
      <c r="O12" s="42"/>
      <c r="P12" s="41" t="str">
        <f t="shared" si="27"/>
        <v/>
      </c>
      <c r="Q12" s="42"/>
      <c r="R12" s="41" t="str">
        <f t="shared" si="28"/>
        <v/>
      </c>
      <c r="S12" s="42"/>
      <c r="T12" s="41" t="str">
        <f t="shared" si="29"/>
        <v/>
      </c>
      <c r="U12" s="43"/>
      <c r="V12" s="43" t="str">
        <f t="shared" si="0"/>
        <v/>
      </c>
      <c r="W12" s="43" t="str">
        <f t="shared" si="1"/>
        <v/>
      </c>
      <c r="X12" s="43" t="str">
        <f t="shared" si="2"/>
        <v/>
      </c>
      <c r="Y12" s="43" t="str">
        <f t="shared" si="3"/>
        <v/>
      </c>
      <c r="Z12" s="43">
        <f t="shared" si="4"/>
        <v>1</v>
      </c>
      <c r="AA12" s="43">
        <f t="shared" si="5"/>
        <v>10</v>
      </c>
      <c r="AB12" s="43" t="str">
        <f t="shared" si="6"/>
        <v/>
      </c>
      <c r="AC12" s="43" t="str">
        <f t="shared" si="7"/>
        <v/>
      </c>
      <c r="AD12" s="43" t="str">
        <f t="shared" si="8"/>
        <v/>
      </c>
      <c r="AE12" s="43" t="str">
        <f t="shared" si="9"/>
        <v/>
      </c>
      <c r="AF12" s="43">
        <f t="shared" si="10"/>
        <v>1</v>
      </c>
      <c r="AG12" s="41">
        <f>+Tableau274546177178179[[#This Row],[Surf Men ext]]</f>
        <v>5.98</v>
      </c>
      <c r="AH12" s="43" t="str">
        <f t="shared" si="11"/>
        <v/>
      </c>
      <c r="AI12" s="43" t="str">
        <f t="shared" si="12"/>
        <v/>
      </c>
      <c r="AJ12" s="43" t="str">
        <f t="shared" si="13"/>
        <v/>
      </c>
      <c r="AK12" s="43" t="str">
        <f t="shared" si="14"/>
        <v/>
      </c>
      <c r="AL12" s="43">
        <f t="shared" si="15"/>
        <v>5.98</v>
      </c>
      <c r="AM12" s="44">
        <f t="shared" si="30"/>
        <v>20</v>
      </c>
      <c r="AN12" s="99">
        <v>2029</v>
      </c>
      <c r="AO12" s="40" t="str">
        <f t="shared" si="16"/>
        <v/>
      </c>
      <c r="AP12" s="40" t="str">
        <f t="shared" si="17"/>
        <v/>
      </c>
      <c r="AQ12" s="40" t="str">
        <f t="shared" si="18"/>
        <v/>
      </c>
      <c r="AR12" s="40" t="str">
        <f t="shared" si="19"/>
        <v/>
      </c>
      <c r="AS12" s="40">
        <f t="shared" si="20"/>
        <v>20</v>
      </c>
      <c r="AT12" s="42">
        <f t="shared" si="31"/>
        <v>11.96</v>
      </c>
      <c r="AU12" s="40"/>
      <c r="AV12" s="40"/>
      <c r="AW12" s="43" t="s">
        <v>36</v>
      </c>
      <c r="AY12" s="49" t="s">
        <v>37</v>
      </c>
      <c r="AZ12" s="48"/>
    </row>
    <row r="13" spans="1:237" s="47" customFormat="1" x14ac:dyDescent="0.2">
      <c r="A13" s="37" t="s">
        <v>272</v>
      </c>
      <c r="B13" s="64">
        <v>0</v>
      </c>
      <c r="C13" s="94" t="s">
        <v>294</v>
      </c>
      <c r="D13" s="82" t="s">
        <v>295</v>
      </c>
      <c r="E13" s="40">
        <v>2.0499999999999998</v>
      </c>
      <c r="F13" s="40">
        <v>3.52</v>
      </c>
      <c r="G13" s="41">
        <f t="shared" si="21"/>
        <v>7.22</v>
      </c>
      <c r="H13" s="42"/>
      <c r="I13" s="43" t="str">
        <f t="shared" si="22"/>
        <v/>
      </c>
      <c r="J13" s="42" t="s">
        <v>35</v>
      </c>
      <c r="K13" s="41">
        <f t="shared" si="23"/>
        <v>7.22</v>
      </c>
      <c r="L13" s="65" t="str">
        <f t="shared" si="24"/>
        <v/>
      </c>
      <c r="M13" s="65" t="str">
        <f t="shared" si="25"/>
        <v/>
      </c>
      <c r="N13" s="65">
        <f t="shared" si="26"/>
        <v>7.22</v>
      </c>
      <c r="O13" s="42"/>
      <c r="P13" s="41" t="str">
        <f t="shared" si="27"/>
        <v/>
      </c>
      <c r="Q13" s="42"/>
      <c r="R13" s="41" t="str">
        <f t="shared" si="28"/>
        <v/>
      </c>
      <c r="S13" s="42"/>
      <c r="T13" s="41" t="str">
        <f t="shared" si="29"/>
        <v/>
      </c>
      <c r="U13" s="43"/>
      <c r="V13" s="43" t="str">
        <f t="shared" si="0"/>
        <v/>
      </c>
      <c r="W13" s="43" t="str">
        <f t="shared" si="1"/>
        <v/>
      </c>
      <c r="X13" s="43" t="str">
        <f t="shared" si="2"/>
        <v/>
      </c>
      <c r="Y13" s="43" t="str">
        <f t="shared" si="3"/>
        <v/>
      </c>
      <c r="Z13" s="43">
        <f t="shared" si="4"/>
        <v>1</v>
      </c>
      <c r="AA13" s="43">
        <f t="shared" si="5"/>
        <v>11.14</v>
      </c>
      <c r="AB13" s="117"/>
      <c r="AC13" s="117"/>
      <c r="AD13" s="117"/>
      <c r="AE13" s="117"/>
      <c r="AF13" s="117"/>
      <c r="AG13" s="41">
        <f>+Tableau274546177178179[[#This Row],[Surf Men ext]]</f>
        <v>7.22</v>
      </c>
      <c r="AH13" s="43" t="str">
        <f t="shared" si="11"/>
        <v/>
      </c>
      <c r="AI13" s="43" t="str">
        <f t="shared" si="12"/>
        <v/>
      </c>
      <c r="AJ13" s="43" t="str">
        <f t="shared" si="13"/>
        <v/>
      </c>
      <c r="AK13" s="43" t="str">
        <f t="shared" si="14"/>
        <v/>
      </c>
      <c r="AL13" s="43">
        <f t="shared" si="15"/>
        <v>7.22</v>
      </c>
      <c r="AM13" s="44">
        <f t="shared" si="30"/>
        <v>22.28</v>
      </c>
      <c r="AN13" s="99">
        <v>2029</v>
      </c>
      <c r="AO13" s="40" t="str">
        <f t="shared" si="16"/>
        <v/>
      </c>
      <c r="AP13" s="40" t="str">
        <f t="shared" si="17"/>
        <v/>
      </c>
      <c r="AQ13" s="40" t="str">
        <f t="shared" si="18"/>
        <v/>
      </c>
      <c r="AR13" s="40" t="str">
        <f t="shared" si="19"/>
        <v/>
      </c>
      <c r="AS13" s="40">
        <f t="shared" si="20"/>
        <v>22.28</v>
      </c>
      <c r="AT13" s="42">
        <f t="shared" si="31"/>
        <v>14.44</v>
      </c>
      <c r="AU13" s="40"/>
      <c r="AV13" s="40"/>
      <c r="AW13" s="43" t="s">
        <v>36</v>
      </c>
      <c r="AY13" s="49" t="s">
        <v>284</v>
      </c>
      <c r="AZ13" s="48"/>
      <c r="BA13" s="49" t="s">
        <v>61</v>
      </c>
    </row>
    <row r="14" spans="1:237" s="47" customFormat="1" x14ac:dyDescent="0.2">
      <c r="A14" s="37" t="s">
        <v>272</v>
      </c>
      <c r="B14" s="64">
        <v>0</v>
      </c>
      <c r="C14" s="94" t="s">
        <v>296</v>
      </c>
      <c r="D14" s="82" t="s">
        <v>295</v>
      </c>
      <c r="E14" s="40">
        <v>2.0499999999999998</v>
      </c>
      <c r="F14" s="40">
        <v>3.52</v>
      </c>
      <c r="G14" s="41">
        <f t="shared" si="21"/>
        <v>7.22</v>
      </c>
      <c r="H14" s="42"/>
      <c r="I14" s="43" t="str">
        <f t="shared" si="22"/>
        <v/>
      </c>
      <c r="J14" s="42" t="s">
        <v>35</v>
      </c>
      <c r="K14" s="41">
        <f t="shared" si="23"/>
        <v>7.22</v>
      </c>
      <c r="L14" s="65" t="str">
        <f t="shared" si="24"/>
        <v/>
      </c>
      <c r="M14" s="65" t="str">
        <f t="shared" si="25"/>
        <v/>
      </c>
      <c r="N14" s="65">
        <f t="shared" si="26"/>
        <v>7.22</v>
      </c>
      <c r="O14" s="42"/>
      <c r="P14" s="41" t="str">
        <f t="shared" si="27"/>
        <v/>
      </c>
      <c r="Q14" s="42"/>
      <c r="R14" s="41" t="str">
        <f t="shared" si="28"/>
        <v/>
      </c>
      <c r="S14" s="42"/>
      <c r="T14" s="41" t="str">
        <f t="shared" si="29"/>
        <v/>
      </c>
      <c r="U14" s="43"/>
      <c r="V14" s="43" t="str">
        <f t="shared" si="0"/>
        <v/>
      </c>
      <c r="W14" s="43" t="str">
        <f t="shared" si="1"/>
        <v/>
      </c>
      <c r="X14" s="43" t="str">
        <f t="shared" si="2"/>
        <v/>
      </c>
      <c r="Y14" s="43" t="str">
        <f t="shared" si="3"/>
        <v/>
      </c>
      <c r="Z14" s="43">
        <f t="shared" si="4"/>
        <v>1</v>
      </c>
      <c r="AA14" s="43">
        <f t="shared" si="5"/>
        <v>11.14</v>
      </c>
      <c r="AB14" s="117"/>
      <c r="AC14" s="117"/>
      <c r="AD14" s="117"/>
      <c r="AE14" s="117"/>
      <c r="AF14" s="117"/>
      <c r="AG14" s="41">
        <f>+Tableau274546177178179[[#This Row],[Surf Men ext]]</f>
        <v>7.22</v>
      </c>
      <c r="AH14" s="43" t="str">
        <f t="shared" si="11"/>
        <v/>
      </c>
      <c r="AI14" s="43" t="str">
        <f t="shared" si="12"/>
        <v/>
      </c>
      <c r="AJ14" s="43" t="str">
        <f t="shared" si="13"/>
        <v/>
      </c>
      <c r="AK14" s="43" t="str">
        <f t="shared" si="14"/>
        <v/>
      </c>
      <c r="AL14" s="43">
        <f t="shared" si="15"/>
        <v>7.22</v>
      </c>
      <c r="AM14" s="44">
        <f t="shared" si="30"/>
        <v>22.28</v>
      </c>
      <c r="AN14" s="99">
        <v>2029</v>
      </c>
      <c r="AO14" s="40" t="str">
        <f t="shared" si="16"/>
        <v/>
      </c>
      <c r="AP14" s="40" t="str">
        <f t="shared" si="17"/>
        <v/>
      </c>
      <c r="AQ14" s="40" t="str">
        <f t="shared" si="18"/>
        <v/>
      </c>
      <c r="AR14" s="40" t="str">
        <f t="shared" si="19"/>
        <v/>
      </c>
      <c r="AS14" s="40">
        <f t="shared" si="20"/>
        <v>22.28</v>
      </c>
      <c r="AT14" s="42">
        <f t="shared" si="31"/>
        <v>14.44</v>
      </c>
      <c r="AU14" s="40"/>
      <c r="AV14" s="40"/>
      <c r="AW14" s="43" t="s">
        <v>36</v>
      </c>
      <c r="AY14" s="49" t="s">
        <v>284</v>
      </c>
      <c r="AZ14" s="48"/>
      <c r="BA14" s="49" t="s">
        <v>61</v>
      </c>
    </row>
    <row r="15" spans="1:237" s="47" customFormat="1" x14ac:dyDescent="0.2">
      <c r="A15" s="37" t="s">
        <v>272</v>
      </c>
      <c r="B15" s="64">
        <v>0</v>
      </c>
      <c r="C15" s="94" t="s">
        <v>297</v>
      </c>
      <c r="D15" s="82" t="s">
        <v>295</v>
      </c>
      <c r="E15" s="40">
        <v>2.0499999999999998</v>
      </c>
      <c r="F15" s="40">
        <v>3.52</v>
      </c>
      <c r="G15" s="41">
        <f t="shared" si="21"/>
        <v>7.22</v>
      </c>
      <c r="H15" s="42"/>
      <c r="I15" s="43" t="str">
        <f t="shared" si="22"/>
        <v/>
      </c>
      <c r="J15" s="42" t="s">
        <v>35</v>
      </c>
      <c r="K15" s="41">
        <f t="shared" si="23"/>
        <v>7.22</v>
      </c>
      <c r="L15" s="65" t="str">
        <f t="shared" si="24"/>
        <v/>
      </c>
      <c r="M15" s="65" t="str">
        <f t="shared" si="25"/>
        <v/>
      </c>
      <c r="N15" s="65">
        <f t="shared" si="26"/>
        <v>7.22</v>
      </c>
      <c r="O15" s="42"/>
      <c r="P15" s="41" t="str">
        <f t="shared" si="27"/>
        <v/>
      </c>
      <c r="Q15" s="42"/>
      <c r="R15" s="41" t="str">
        <f t="shared" si="28"/>
        <v/>
      </c>
      <c r="S15" s="42"/>
      <c r="T15" s="41" t="str">
        <f t="shared" si="29"/>
        <v/>
      </c>
      <c r="U15" s="43"/>
      <c r="V15" s="43" t="str">
        <f t="shared" si="0"/>
        <v/>
      </c>
      <c r="W15" s="43" t="str">
        <f t="shared" si="1"/>
        <v/>
      </c>
      <c r="X15" s="43" t="str">
        <f t="shared" si="2"/>
        <v/>
      </c>
      <c r="Y15" s="43" t="str">
        <f t="shared" si="3"/>
        <v/>
      </c>
      <c r="Z15" s="43">
        <f t="shared" si="4"/>
        <v>1</v>
      </c>
      <c r="AA15" s="43">
        <f t="shared" si="5"/>
        <v>11.14</v>
      </c>
      <c r="AB15" s="117"/>
      <c r="AC15" s="117"/>
      <c r="AD15" s="117"/>
      <c r="AE15" s="117"/>
      <c r="AF15" s="117"/>
      <c r="AG15" s="41">
        <f>+Tableau274546177178179[[#This Row],[Surf Men ext]]</f>
        <v>7.22</v>
      </c>
      <c r="AH15" s="43" t="str">
        <f t="shared" si="11"/>
        <v/>
      </c>
      <c r="AI15" s="43" t="str">
        <f t="shared" si="12"/>
        <v/>
      </c>
      <c r="AJ15" s="43" t="str">
        <f t="shared" si="13"/>
        <v/>
      </c>
      <c r="AK15" s="43" t="str">
        <f t="shared" si="14"/>
        <v/>
      </c>
      <c r="AL15" s="43">
        <f t="shared" si="15"/>
        <v>7.22</v>
      </c>
      <c r="AM15" s="44">
        <f t="shared" si="30"/>
        <v>22.28</v>
      </c>
      <c r="AN15" s="99">
        <v>2029</v>
      </c>
      <c r="AO15" s="40" t="str">
        <f t="shared" si="16"/>
        <v/>
      </c>
      <c r="AP15" s="40" t="str">
        <f t="shared" si="17"/>
        <v/>
      </c>
      <c r="AQ15" s="40" t="str">
        <f t="shared" si="18"/>
        <v/>
      </c>
      <c r="AR15" s="40" t="str">
        <f t="shared" si="19"/>
        <v/>
      </c>
      <c r="AS15" s="40">
        <f t="shared" si="20"/>
        <v>22.28</v>
      </c>
      <c r="AT15" s="42">
        <f t="shared" si="31"/>
        <v>14.44</v>
      </c>
      <c r="AU15" s="40"/>
      <c r="AV15" s="40"/>
      <c r="AW15" s="43" t="s">
        <v>36</v>
      </c>
      <c r="AY15" s="49" t="s">
        <v>284</v>
      </c>
      <c r="AZ15" s="48"/>
      <c r="BA15" s="49" t="s">
        <v>61</v>
      </c>
    </row>
    <row r="16" spans="1:237" s="47" customFormat="1" ht="17.25" customHeight="1" x14ac:dyDescent="0.2">
      <c r="A16" s="30" t="s">
        <v>76</v>
      </c>
      <c r="B16" s="31"/>
      <c r="C16" s="32"/>
      <c r="D16" s="32"/>
      <c r="E16" s="32"/>
      <c r="F16" s="32"/>
      <c r="G16" s="33"/>
      <c r="H16" s="34"/>
      <c r="I16" s="31"/>
      <c r="J16" s="34"/>
      <c r="K16" s="31"/>
      <c r="L16" s="68"/>
      <c r="M16" s="68"/>
      <c r="N16" s="68"/>
      <c r="O16" s="34"/>
      <c r="P16" s="31"/>
      <c r="Q16" s="34"/>
      <c r="R16" s="31"/>
      <c r="S16" s="31"/>
      <c r="T16" s="31"/>
      <c r="U16" s="31"/>
      <c r="V16" s="31" t="str">
        <f t="shared" si="0"/>
        <v/>
      </c>
      <c r="W16" s="31" t="str">
        <f t="shared" si="1"/>
        <v/>
      </c>
      <c r="X16" s="31" t="str">
        <f t="shared" si="2"/>
        <v/>
      </c>
      <c r="Y16" s="31" t="str">
        <f t="shared" si="3"/>
        <v/>
      </c>
      <c r="Z16" s="31" t="str">
        <f t="shared" si="4"/>
        <v/>
      </c>
      <c r="AA16" s="31">
        <f t="shared" si="5"/>
        <v>0</v>
      </c>
      <c r="AB16" s="31" t="str">
        <f t="shared" si="6"/>
        <v/>
      </c>
      <c r="AC16" s="31" t="str">
        <f t="shared" si="7"/>
        <v/>
      </c>
      <c r="AD16" s="31" t="str">
        <f t="shared" si="8"/>
        <v/>
      </c>
      <c r="AE16" s="31" t="str">
        <f t="shared" si="9"/>
        <v/>
      </c>
      <c r="AF16" s="31" t="str">
        <f t="shared" si="10"/>
        <v/>
      </c>
      <c r="AG16" s="31">
        <f>+Tableau274546177178179[[#This Row],[Surf Men ext]]</f>
        <v>0</v>
      </c>
      <c r="AH16" s="114" t="str">
        <f t="shared" si="11"/>
        <v/>
      </c>
      <c r="AI16" s="114" t="str">
        <f t="shared" si="12"/>
        <v/>
      </c>
      <c r="AJ16" s="114" t="str">
        <f t="shared" si="13"/>
        <v/>
      </c>
      <c r="AK16" s="114" t="str">
        <f t="shared" si="14"/>
        <v/>
      </c>
      <c r="AL16" s="114" t="str">
        <f t="shared" si="15"/>
        <v/>
      </c>
      <c r="AM16" s="35"/>
      <c r="AN16" s="100"/>
      <c r="AO16" s="34" t="str">
        <f t="shared" si="16"/>
        <v/>
      </c>
      <c r="AP16" s="34" t="str">
        <f t="shared" si="17"/>
        <v/>
      </c>
      <c r="AQ16" s="34" t="str">
        <f t="shared" si="18"/>
        <v/>
      </c>
      <c r="AR16" s="34" t="str">
        <f t="shared" si="19"/>
        <v/>
      </c>
      <c r="AS16" s="34" t="str">
        <f t="shared" si="20"/>
        <v/>
      </c>
      <c r="AT16" s="34"/>
      <c r="AU16" s="36"/>
      <c r="AV16" s="32"/>
      <c r="AW16" s="31"/>
      <c r="AY16" s="49"/>
      <c r="AZ16" s="48"/>
    </row>
    <row r="17" spans="1:53" s="47" customFormat="1" x14ac:dyDescent="0.2">
      <c r="A17" s="37" t="s">
        <v>272</v>
      </c>
      <c r="B17" s="51">
        <v>1</v>
      </c>
      <c r="C17" s="94" t="s">
        <v>298</v>
      </c>
      <c r="D17" s="107" t="s">
        <v>299</v>
      </c>
      <c r="E17" s="56">
        <v>2.0299999999999998</v>
      </c>
      <c r="F17" s="56">
        <v>1.42</v>
      </c>
      <c r="G17" s="52">
        <f t="shared" ref="G17:G25" si="32">E17*F17</f>
        <v>2.88</v>
      </c>
      <c r="H17" s="42"/>
      <c r="I17" s="43" t="str">
        <f t="shared" ref="I17:I25" si="33">IF(H17="OUI",$G17,"")</f>
        <v/>
      </c>
      <c r="J17" s="42" t="s">
        <v>35</v>
      </c>
      <c r="K17" s="41">
        <f t="shared" ref="K17:K25" si="34">IF(J17="OUI",$G17,"")</f>
        <v>2.88</v>
      </c>
      <c r="L17" s="65" t="str">
        <f t="shared" ref="L17:L27" si="35">+IF(AU17="X",$K17,"")</f>
        <v/>
      </c>
      <c r="M17" s="65" t="str">
        <f t="shared" ref="M17:M27" si="36">+IF(AV17="X",$K17,"")</f>
        <v/>
      </c>
      <c r="N17" s="69">
        <f t="shared" ref="N17:N27" si="37">+IF(AW17="X",$K17,"")</f>
        <v>2.88</v>
      </c>
      <c r="O17" s="42"/>
      <c r="P17" s="41" t="str">
        <f t="shared" ref="P17:P25" si="38">IF(O17="OUI",$G17,"")</f>
        <v/>
      </c>
      <c r="Q17" s="42"/>
      <c r="R17" s="41" t="str">
        <f t="shared" ref="R17:R25" si="39">IF(Q17="OUI",$G17,"")</f>
        <v/>
      </c>
      <c r="S17" s="42"/>
      <c r="T17" s="41" t="str">
        <f t="shared" ref="T17:T25" si="40">IF(S17="OUI",$G17,"")</f>
        <v/>
      </c>
      <c r="U17" s="43"/>
      <c r="V17" s="43" t="str">
        <f t="shared" si="0"/>
        <v/>
      </c>
      <c r="W17" s="43" t="str">
        <f t="shared" si="1"/>
        <v/>
      </c>
      <c r="X17" s="43" t="str">
        <f t="shared" si="2"/>
        <v/>
      </c>
      <c r="Y17" s="43" t="str">
        <f t="shared" si="3"/>
        <v/>
      </c>
      <c r="Z17" s="43">
        <f t="shared" si="4"/>
        <v>1</v>
      </c>
      <c r="AA17" s="43">
        <f t="shared" si="5"/>
        <v>6.9</v>
      </c>
      <c r="AB17" s="117"/>
      <c r="AC17" s="117"/>
      <c r="AD17" s="117"/>
      <c r="AE17" s="117"/>
      <c r="AF17" s="117"/>
      <c r="AG17" s="41">
        <f>+Tableau274546177178179[[#This Row],[Surf Men ext]]</f>
        <v>2.88</v>
      </c>
      <c r="AH17" s="43" t="str">
        <f t="shared" si="11"/>
        <v/>
      </c>
      <c r="AI17" s="43" t="str">
        <f t="shared" si="12"/>
        <v/>
      </c>
      <c r="AJ17" s="43" t="str">
        <f t="shared" si="13"/>
        <v/>
      </c>
      <c r="AK17" s="43" t="str">
        <f t="shared" si="14"/>
        <v/>
      </c>
      <c r="AL17" s="43">
        <f t="shared" si="15"/>
        <v>2.88</v>
      </c>
      <c r="AM17" s="53">
        <f t="shared" ref="AM17:AM25" si="41">(2*E17+2*F17)*2</f>
        <v>13.8</v>
      </c>
      <c r="AN17" s="99">
        <v>2029</v>
      </c>
      <c r="AO17" s="54" t="str">
        <f t="shared" si="16"/>
        <v/>
      </c>
      <c r="AP17" s="54" t="str">
        <f t="shared" si="17"/>
        <v/>
      </c>
      <c r="AQ17" s="54" t="str">
        <f t="shared" si="18"/>
        <v/>
      </c>
      <c r="AR17" s="54" t="str">
        <f t="shared" si="19"/>
        <v/>
      </c>
      <c r="AS17" s="54">
        <f t="shared" si="20"/>
        <v>13.8</v>
      </c>
      <c r="AT17" s="54">
        <f t="shared" ref="AT17:AT27" si="42">+G17*2</f>
        <v>5.76</v>
      </c>
      <c r="AU17" s="55"/>
      <c r="AV17" s="56"/>
      <c r="AW17" s="55" t="s">
        <v>36</v>
      </c>
      <c r="AY17" s="49" t="s">
        <v>300</v>
      </c>
      <c r="AZ17" s="48"/>
      <c r="BA17" s="70" t="s">
        <v>301</v>
      </c>
    </row>
    <row r="18" spans="1:53" s="47" customFormat="1" x14ac:dyDescent="0.2">
      <c r="A18" s="37" t="s">
        <v>272</v>
      </c>
      <c r="B18" s="51">
        <v>1</v>
      </c>
      <c r="C18" s="94" t="s">
        <v>302</v>
      </c>
      <c r="D18" s="107" t="s">
        <v>299</v>
      </c>
      <c r="E18" s="56">
        <v>2.0299999999999998</v>
      </c>
      <c r="F18" s="56">
        <v>1.42</v>
      </c>
      <c r="G18" s="52">
        <f t="shared" si="32"/>
        <v>2.88</v>
      </c>
      <c r="H18" s="42"/>
      <c r="I18" s="43" t="str">
        <f t="shared" si="33"/>
        <v/>
      </c>
      <c r="J18" s="42" t="s">
        <v>35</v>
      </c>
      <c r="K18" s="41">
        <f t="shared" si="34"/>
        <v>2.88</v>
      </c>
      <c r="L18" s="65" t="str">
        <f t="shared" si="35"/>
        <v/>
      </c>
      <c r="M18" s="65" t="str">
        <f t="shared" si="36"/>
        <v/>
      </c>
      <c r="N18" s="69">
        <f t="shared" si="37"/>
        <v>2.88</v>
      </c>
      <c r="O18" s="42"/>
      <c r="P18" s="41" t="str">
        <f t="shared" si="38"/>
        <v/>
      </c>
      <c r="Q18" s="42"/>
      <c r="R18" s="41" t="str">
        <f t="shared" si="39"/>
        <v/>
      </c>
      <c r="S18" s="42"/>
      <c r="T18" s="41" t="str">
        <f t="shared" si="40"/>
        <v/>
      </c>
      <c r="U18" s="43"/>
      <c r="V18" s="43" t="str">
        <f t="shared" si="0"/>
        <v/>
      </c>
      <c r="W18" s="43" t="str">
        <f t="shared" si="1"/>
        <v/>
      </c>
      <c r="X18" s="43" t="str">
        <f t="shared" si="2"/>
        <v/>
      </c>
      <c r="Y18" s="43" t="str">
        <f t="shared" si="3"/>
        <v/>
      </c>
      <c r="Z18" s="43">
        <f t="shared" si="4"/>
        <v>1</v>
      </c>
      <c r="AA18" s="43">
        <f t="shared" si="5"/>
        <v>6.9</v>
      </c>
      <c r="AB18" s="117"/>
      <c r="AC18" s="117"/>
      <c r="AD18" s="117"/>
      <c r="AE18" s="117"/>
      <c r="AF18" s="117"/>
      <c r="AG18" s="41">
        <f>+Tableau274546177178179[[#This Row],[Surf Men ext]]</f>
        <v>2.88</v>
      </c>
      <c r="AH18" s="43" t="str">
        <f t="shared" si="11"/>
        <v/>
      </c>
      <c r="AI18" s="43" t="str">
        <f t="shared" si="12"/>
        <v/>
      </c>
      <c r="AJ18" s="43" t="str">
        <f t="shared" si="13"/>
        <v/>
      </c>
      <c r="AK18" s="43" t="str">
        <f t="shared" si="14"/>
        <v/>
      </c>
      <c r="AL18" s="43">
        <f t="shared" si="15"/>
        <v>2.88</v>
      </c>
      <c r="AM18" s="53">
        <f t="shared" si="41"/>
        <v>13.8</v>
      </c>
      <c r="AN18" s="99">
        <v>2029</v>
      </c>
      <c r="AO18" s="54" t="str">
        <f t="shared" si="16"/>
        <v/>
      </c>
      <c r="AP18" s="54" t="str">
        <f t="shared" si="17"/>
        <v/>
      </c>
      <c r="AQ18" s="54" t="str">
        <f t="shared" si="18"/>
        <v/>
      </c>
      <c r="AR18" s="54" t="str">
        <f t="shared" si="19"/>
        <v/>
      </c>
      <c r="AS18" s="54">
        <f t="shared" si="20"/>
        <v>13.8</v>
      </c>
      <c r="AT18" s="54">
        <f t="shared" si="42"/>
        <v>5.76</v>
      </c>
      <c r="AU18" s="55"/>
      <c r="AV18" s="56"/>
      <c r="AW18" s="55" t="s">
        <v>36</v>
      </c>
      <c r="AY18" s="49" t="s">
        <v>78</v>
      </c>
      <c r="AZ18" s="48"/>
      <c r="BA18" s="70" t="s">
        <v>301</v>
      </c>
    </row>
    <row r="19" spans="1:53" s="47" customFormat="1" x14ac:dyDescent="0.2">
      <c r="A19" s="37" t="s">
        <v>272</v>
      </c>
      <c r="B19" s="51">
        <v>1</v>
      </c>
      <c r="C19" s="94" t="s">
        <v>303</v>
      </c>
      <c r="D19" s="107" t="s">
        <v>299</v>
      </c>
      <c r="E19" s="56">
        <v>2.0299999999999998</v>
      </c>
      <c r="F19" s="56">
        <v>1.42</v>
      </c>
      <c r="G19" s="52">
        <f t="shared" si="32"/>
        <v>2.88</v>
      </c>
      <c r="H19" s="42"/>
      <c r="I19" s="43" t="str">
        <f t="shared" si="33"/>
        <v/>
      </c>
      <c r="J19" s="42" t="s">
        <v>35</v>
      </c>
      <c r="K19" s="41">
        <f t="shared" si="34"/>
        <v>2.88</v>
      </c>
      <c r="L19" s="65" t="str">
        <f t="shared" si="35"/>
        <v/>
      </c>
      <c r="M19" s="65" t="str">
        <f t="shared" si="36"/>
        <v/>
      </c>
      <c r="N19" s="69">
        <f t="shared" si="37"/>
        <v>2.88</v>
      </c>
      <c r="O19" s="42"/>
      <c r="P19" s="41" t="str">
        <f t="shared" si="38"/>
        <v/>
      </c>
      <c r="Q19" s="42"/>
      <c r="R19" s="41" t="str">
        <f t="shared" si="39"/>
        <v/>
      </c>
      <c r="S19" s="42"/>
      <c r="T19" s="41" t="str">
        <f t="shared" si="40"/>
        <v/>
      </c>
      <c r="U19" s="43"/>
      <c r="V19" s="43" t="str">
        <f t="shared" si="0"/>
        <v/>
      </c>
      <c r="W19" s="43" t="str">
        <f t="shared" si="1"/>
        <v/>
      </c>
      <c r="X19" s="43" t="str">
        <f t="shared" si="2"/>
        <v/>
      </c>
      <c r="Y19" s="43" t="str">
        <f t="shared" si="3"/>
        <v/>
      </c>
      <c r="Z19" s="43">
        <f t="shared" si="4"/>
        <v>1</v>
      </c>
      <c r="AA19" s="43">
        <f t="shared" si="5"/>
        <v>6.9</v>
      </c>
      <c r="AB19" s="117"/>
      <c r="AC19" s="117"/>
      <c r="AD19" s="117"/>
      <c r="AE19" s="117"/>
      <c r="AF19" s="117"/>
      <c r="AG19" s="41">
        <f>+Tableau274546177178179[[#This Row],[Surf Men ext]]</f>
        <v>2.88</v>
      </c>
      <c r="AH19" s="43" t="str">
        <f t="shared" si="11"/>
        <v/>
      </c>
      <c r="AI19" s="43" t="str">
        <f t="shared" si="12"/>
        <v/>
      </c>
      <c r="AJ19" s="43" t="str">
        <f t="shared" si="13"/>
        <v/>
      </c>
      <c r="AK19" s="43" t="str">
        <f t="shared" si="14"/>
        <v/>
      </c>
      <c r="AL19" s="43">
        <f t="shared" si="15"/>
        <v>2.88</v>
      </c>
      <c r="AM19" s="53">
        <f t="shared" si="41"/>
        <v>13.8</v>
      </c>
      <c r="AN19" s="99">
        <v>2029</v>
      </c>
      <c r="AO19" s="54" t="str">
        <f t="shared" si="16"/>
        <v/>
      </c>
      <c r="AP19" s="54" t="str">
        <f t="shared" si="17"/>
        <v/>
      </c>
      <c r="AQ19" s="54" t="str">
        <f t="shared" si="18"/>
        <v/>
      </c>
      <c r="AR19" s="54" t="str">
        <f t="shared" si="19"/>
        <v/>
      </c>
      <c r="AS19" s="54">
        <f t="shared" si="20"/>
        <v>13.8</v>
      </c>
      <c r="AT19" s="54">
        <f t="shared" si="42"/>
        <v>5.76</v>
      </c>
      <c r="AU19" s="55"/>
      <c r="AV19" s="56"/>
      <c r="AW19" s="55" t="s">
        <v>36</v>
      </c>
      <c r="AY19" s="49" t="s">
        <v>78</v>
      </c>
      <c r="AZ19" s="48"/>
      <c r="BA19" s="70" t="s">
        <v>301</v>
      </c>
    </row>
    <row r="20" spans="1:53" s="47" customFormat="1" x14ac:dyDescent="0.2">
      <c r="A20" s="37" t="s">
        <v>272</v>
      </c>
      <c r="B20" s="51">
        <v>1</v>
      </c>
      <c r="C20" s="94" t="s">
        <v>304</v>
      </c>
      <c r="D20" s="107" t="s">
        <v>299</v>
      </c>
      <c r="E20" s="56">
        <v>2.0299999999999998</v>
      </c>
      <c r="F20" s="56">
        <v>1.42</v>
      </c>
      <c r="G20" s="52">
        <f t="shared" si="32"/>
        <v>2.88</v>
      </c>
      <c r="H20" s="42"/>
      <c r="I20" s="43" t="str">
        <f t="shared" si="33"/>
        <v/>
      </c>
      <c r="J20" s="42" t="s">
        <v>35</v>
      </c>
      <c r="K20" s="41">
        <f t="shared" si="34"/>
        <v>2.88</v>
      </c>
      <c r="L20" s="65" t="str">
        <f t="shared" si="35"/>
        <v/>
      </c>
      <c r="M20" s="65" t="str">
        <f t="shared" si="36"/>
        <v/>
      </c>
      <c r="N20" s="69">
        <f t="shared" si="37"/>
        <v>2.88</v>
      </c>
      <c r="O20" s="42"/>
      <c r="P20" s="41" t="str">
        <f t="shared" si="38"/>
        <v/>
      </c>
      <c r="Q20" s="42"/>
      <c r="R20" s="41" t="str">
        <f t="shared" si="39"/>
        <v/>
      </c>
      <c r="S20" s="42"/>
      <c r="T20" s="41" t="str">
        <f t="shared" si="40"/>
        <v/>
      </c>
      <c r="U20" s="43"/>
      <c r="V20" s="43" t="str">
        <f t="shared" si="0"/>
        <v/>
      </c>
      <c r="W20" s="43" t="str">
        <f t="shared" si="1"/>
        <v/>
      </c>
      <c r="X20" s="43" t="str">
        <f t="shared" si="2"/>
        <v/>
      </c>
      <c r="Y20" s="43" t="str">
        <f t="shared" si="3"/>
        <v/>
      </c>
      <c r="Z20" s="43">
        <f t="shared" si="4"/>
        <v>1</v>
      </c>
      <c r="AA20" s="43">
        <f t="shared" si="5"/>
        <v>6.9</v>
      </c>
      <c r="AB20" s="117"/>
      <c r="AC20" s="117"/>
      <c r="AD20" s="117"/>
      <c r="AE20" s="117"/>
      <c r="AF20" s="117"/>
      <c r="AG20" s="41">
        <f>+Tableau274546177178179[[#This Row],[Surf Men ext]]</f>
        <v>2.88</v>
      </c>
      <c r="AH20" s="43" t="str">
        <f t="shared" si="11"/>
        <v/>
      </c>
      <c r="AI20" s="43" t="str">
        <f t="shared" si="12"/>
        <v/>
      </c>
      <c r="AJ20" s="43" t="str">
        <f t="shared" si="13"/>
        <v/>
      </c>
      <c r="AK20" s="43" t="str">
        <f t="shared" si="14"/>
        <v/>
      </c>
      <c r="AL20" s="43">
        <f t="shared" si="15"/>
        <v>2.88</v>
      </c>
      <c r="AM20" s="53">
        <f t="shared" si="41"/>
        <v>13.8</v>
      </c>
      <c r="AN20" s="99">
        <v>2029</v>
      </c>
      <c r="AO20" s="54" t="str">
        <f t="shared" si="16"/>
        <v/>
      </c>
      <c r="AP20" s="54" t="str">
        <f t="shared" si="17"/>
        <v/>
      </c>
      <c r="AQ20" s="54" t="str">
        <f t="shared" si="18"/>
        <v/>
      </c>
      <c r="AR20" s="54" t="str">
        <f t="shared" si="19"/>
        <v/>
      </c>
      <c r="AS20" s="54">
        <f t="shared" si="20"/>
        <v>13.8</v>
      </c>
      <c r="AT20" s="54">
        <f t="shared" si="42"/>
        <v>5.76</v>
      </c>
      <c r="AU20" s="55"/>
      <c r="AV20" s="56"/>
      <c r="AW20" s="55" t="s">
        <v>36</v>
      </c>
      <c r="AY20" s="49" t="s">
        <v>78</v>
      </c>
      <c r="AZ20" s="48"/>
      <c r="BA20" s="70" t="s">
        <v>301</v>
      </c>
    </row>
    <row r="21" spans="1:53" s="47" customFormat="1" x14ac:dyDescent="0.2">
      <c r="A21" s="37" t="s">
        <v>272</v>
      </c>
      <c r="B21" s="51">
        <v>1</v>
      </c>
      <c r="C21" s="94" t="s">
        <v>305</v>
      </c>
      <c r="D21" s="107" t="s">
        <v>299</v>
      </c>
      <c r="E21" s="56">
        <v>2.0299999999999998</v>
      </c>
      <c r="F21" s="56">
        <v>1.42</v>
      </c>
      <c r="G21" s="52">
        <f t="shared" si="32"/>
        <v>2.88</v>
      </c>
      <c r="H21" s="42"/>
      <c r="I21" s="43" t="str">
        <f t="shared" si="33"/>
        <v/>
      </c>
      <c r="J21" s="42" t="s">
        <v>35</v>
      </c>
      <c r="K21" s="41">
        <f t="shared" si="34"/>
        <v>2.88</v>
      </c>
      <c r="L21" s="65" t="str">
        <f t="shared" si="35"/>
        <v/>
      </c>
      <c r="M21" s="65" t="str">
        <f t="shared" si="36"/>
        <v/>
      </c>
      <c r="N21" s="69">
        <f t="shared" si="37"/>
        <v>2.88</v>
      </c>
      <c r="O21" s="42"/>
      <c r="P21" s="41" t="str">
        <f t="shared" si="38"/>
        <v/>
      </c>
      <c r="Q21" s="42"/>
      <c r="R21" s="41" t="str">
        <f t="shared" si="39"/>
        <v/>
      </c>
      <c r="S21" s="42"/>
      <c r="T21" s="41" t="str">
        <f t="shared" si="40"/>
        <v/>
      </c>
      <c r="U21" s="43"/>
      <c r="V21" s="43" t="str">
        <f t="shared" si="0"/>
        <v/>
      </c>
      <c r="W21" s="43" t="str">
        <f t="shared" si="1"/>
        <v/>
      </c>
      <c r="X21" s="43" t="str">
        <f t="shared" si="2"/>
        <v/>
      </c>
      <c r="Y21" s="43" t="str">
        <f t="shared" si="3"/>
        <v/>
      </c>
      <c r="Z21" s="43">
        <f t="shared" si="4"/>
        <v>1</v>
      </c>
      <c r="AA21" s="43">
        <f t="shared" si="5"/>
        <v>6.9</v>
      </c>
      <c r="AB21" s="117"/>
      <c r="AC21" s="117"/>
      <c r="AD21" s="117"/>
      <c r="AE21" s="117"/>
      <c r="AF21" s="117"/>
      <c r="AG21" s="41">
        <f>+Tableau274546177178179[[#This Row],[Surf Men ext]]</f>
        <v>2.88</v>
      </c>
      <c r="AH21" s="43" t="str">
        <f t="shared" si="11"/>
        <v/>
      </c>
      <c r="AI21" s="43" t="str">
        <f t="shared" si="12"/>
        <v/>
      </c>
      <c r="AJ21" s="43" t="str">
        <f t="shared" si="13"/>
        <v/>
      </c>
      <c r="AK21" s="43" t="str">
        <f t="shared" si="14"/>
        <v/>
      </c>
      <c r="AL21" s="43">
        <f t="shared" si="15"/>
        <v>2.88</v>
      </c>
      <c r="AM21" s="53">
        <f t="shared" si="41"/>
        <v>13.8</v>
      </c>
      <c r="AN21" s="99">
        <v>2029</v>
      </c>
      <c r="AO21" s="54" t="str">
        <f t="shared" si="16"/>
        <v/>
      </c>
      <c r="AP21" s="54" t="str">
        <f t="shared" si="17"/>
        <v/>
      </c>
      <c r="AQ21" s="54" t="str">
        <f t="shared" si="18"/>
        <v/>
      </c>
      <c r="AR21" s="54" t="str">
        <f t="shared" si="19"/>
        <v/>
      </c>
      <c r="AS21" s="54">
        <f t="shared" si="20"/>
        <v>13.8</v>
      </c>
      <c r="AT21" s="54">
        <f t="shared" si="42"/>
        <v>5.76</v>
      </c>
      <c r="AU21" s="55"/>
      <c r="AV21" s="56"/>
      <c r="AW21" s="55" t="s">
        <v>36</v>
      </c>
      <c r="AY21" s="49" t="s">
        <v>300</v>
      </c>
      <c r="AZ21" s="48"/>
      <c r="BA21" s="70" t="s">
        <v>301</v>
      </c>
    </row>
    <row r="22" spans="1:53" s="47" customFormat="1" x14ac:dyDescent="0.2">
      <c r="A22" s="37" t="s">
        <v>272</v>
      </c>
      <c r="B22" s="51">
        <v>1</v>
      </c>
      <c r="C22" s="91" t="s">
        <v>306</v>
      </c>
      <c r="D22" s="107" t="s">
        <v>307</v>
      </c>
      <c r="E22" s="56">
        <v>2.1</v>
      </c>
      <c r="F22" s="56">
        <v>1.47</v>
      </c>
      <c r="G22" s="52">
        <f t="shared" si="32"/>
        <v>3.09</v>
      </c>
      <c r="H22" s="42"/>
      <c r="I22" s="43" t="str">
        <f t="shared" si="33"/>
        <v/>
      </c>
      <c r="J22" s="42"/>
      <c r="K22" s="41" t="str">
        <f t="shared" si="34"/>
        <v/>
      </c>
      <c r="L22" s="65" t="str">
        <f t="shared" si="35"/>
        <v/>
      </c>
      <c r="M22" s="65" t="str">
        <f t="shared" si="36"/>
        <v/>
      </c>
      <c r="N22" s="65" t="str">
        <f t="shared" si="37"/>
        <v/>
      </c>
      <c r="O22" s="42" t="s">
        <v>35</v>
      </c>
      <c r="P22" s="41">
        <f t="shared" si="38"/>
        <v>3.09</v>
      </c>
      <c r="Q22" s="42"/>
      <c r="R22" s="41" t="str">
        <f t="shared" si="39"/>
        <v/>
      </c>
      <c r="S22" s="42"/>
      <c r="T22" s="41" t="str">
        <f t="shared" si="40"/>
        <v/>
      </c>
      <c r="U22" s="43"/>
      <c r="V22" s="43" t="str">
        <f t="shared" si="0"/>
        <v/>
      </c>
      <c r="W22" s="43">
        <f t="shared" si="1"/>
        <v>1</v>
      </c>
      <c r="X22" s="43" t="str">
        <f t="shared" si="2"/>
        <v/>
      </c>
      <c r="Y22" s="43" t="str">
        <f t="shared" si="3"/>
        <v/>
      </c>
      <c r="Z22" s="43" t="str">
        <f t="shared" si="4"/>
        <v/>
      </c>
      <c r="AA22" s="43">
        <f t="shared" si="5"/>
        <v>7.14</v>
      </c>
      <c r="AB22" s="117"/>
      <c r="AC22" s="117"/>
      <c r="AD22" s="117"/>
      <c r="AE22" s="117"/>
      <c r="AF22" s="117"/>
      <c r="AG22" s="41">
        <f>+Tableau274546177178179[[#This Row],[Surf Men ext]]</f>
        <v>3.09</v>
      </c>
      <c r="AH22" s="43" t="str">
        <f t="shared" si="11"/>
        <v/>
      </c>
      <c r="AI22" s="43">
        <f t="shared" si="12"/>
        <v>3.09</v>
      </c>
      <c r="AJ22" s="43" t="str">
        <f t="shared" si="13"/>
        <v/>
      </c>
      <c r="AK22" s="43" t="str">
        <f t="shared" si="14"/>
        <v/>
      </c>
      <c r="AL22" s="43" t="str">
        <f t="shared" si="15"/>
        <v/>
      </c>
      <c r="AM22" s="53">
        <f t="shared" si="41"/>
        <v>14.28</v>
      </c>
      <c r="AN22" s="101">
        <v>2026</v>
      </c>
      <c r="AO22" s="54" t="str">
        <f t="shared" si="16"/>
        <v/>
      </c>
      <c r="AP22" s="54">
        <f t="shared" si="17"/>
        <v>14.28</v>
      </c>
      <c r="AQ22" s="54" t="str">
        <f t="shared" si="18"/>
        <v/>
      </c>
      <c r="AR22" s="54" t="str">
        <f t="shared" si="19"/>
        <v/>
      </c>
      <c r="AS22" s="54" t="str">
        <f t="shared" si="20"/>
        <v/>
      </c>
      <c r="AT22" s="54">
        <f t="shared" si="42"/>
        <v>6.18</v>
      </c>
      <c r="AU22" s="55"/>
      <c r="AV22" s="56"/>
      <c r="AW22" s="55" t="s">
        <v>36</v>
      </c>
      <c r="AY22" s="49" t="s">
        <v>78</v>
      </c>
      <c r="AZ22" s="48"/>
      <c r="BA22" s="49"/>
    </row>
    <row r="23" spans="1:53" s="47" customFormat="1" x14ac:dyDescent="0.2">
      <c r="A23" s="37" t="s">
        <v>272</v>
      </c>
      <c r="B23" s="51">
        <v>1</v>
      </c>
      <c r="C23" s="91" t="s">
        <v>308</v>
      </c>
      <c r="D23" s="107" t="s">
        <v>307</v>
      </c>
      <c r="E23" s="56">
        <v>2.1</v>
      </c>
      <c r="F23" s="56">
        <v>1.47</v>
      </c>
      <c r="G23" s="52">
        <f t="shared" si="32"/>
        <v>3.09</v>
      </c>
      <c r="H23" s="42"/>
      <c r="I23" s="43" t="str">
        <f t="shared" si="33"/>
        <v/>
      </c>
      <c r="J23" s="42"/>
      <c r="K23" s="41" t="str">
        <f t="shared" si="34"/>
        <v/>
      </c>
      <c r="L23" s="65" t="str">
        <f t="shared" si="35"/>
        <v/>
      </c>
      <c r="M23" s="65" t="str">
        <f t="shared" si="36"/>
        <v/>
      </c>
      <c r="N23" s="65" t="str">
        <f t="shared" si="37"/>
        <v/>
      </c>
      <c r="O23" s="42" t="s">
        <v>35</v>
      </c>
      <c r="P23" s="41">
        <f t="shared" si="38"/>
        <v>3.09</v>
      </c>
      <c r="Q23" s="42"/>
      <c r="R23" s="41" t="str">
        <f t="shared" si="39"/>
        <v/>
      </c>
      <c r="S23" s="42"/>
      <c r="T23" s="41" t="str">
        <f t="shared" si="40"/>
        <v/>
      </c>
      <c r="U23" s="43"/>
      <c r="V23" s="43" t="str">
        <f t="shared" si="0"/>
        <v/>
      </c>
      <c r="W23" s="43">
        <f t="shared" si="1"/>
        <v>1</v>
      </c>
      <c r="X23" s="43" t="str">
        <f t="shared" si="2"/>
        <v/>
      </c>
      <c r="Y23" s="43" t="str">
        <f t="shared" si="3"/>
        <v/>
      </c>
      <c r="Z23" s="43" t="str">
        <f t="shared" si="4"/>
        <v/>
      </c>
      <c r="AA23" s="43">
        <f t="shared" si="5"/>
        <v>7.14</v>
      </c>
      <c r="AB23" s="117"/>
      <c r="AC23" s="117"/>
      <c r="AD23" s="117"/>
      <c r="AE23" s="117"/>
      <c r="AF23" s="117"/>
      <c r="AG23" s="41">
        <f>+Tableau274546177178179[[#This Row],[Surf Men ext]]</f>
        <v>3.09</v>
      </c>
      <c r="AH23" s="43" t="str">
        <f t="shared" si="11"/>
        <v/>
      </c>
      <c r="AI23" s="43">
        <f t="shared" si="12"/>
        <v>3.09</v>
      </c>
      <c r="AJ23" s="43" t="str">
        <f t="shared" si="13"/>
        <v/>
      </c>
      <c r="AK23" s="43" t="str">
        <f t="shared" si="14"/>
        <v/>
      </c>
      <c r="AL23" s="43" t="str">
        <f t="shared" si="15"/>
        <v/>
      </c>
      <c r="AM23" s="53">
        <f t="shared" si="41"/>
        <v>14.28</v>
      </c>
      <c r="AN23" s="101">
        <v>2026</v>
      </c>
      <c r="AO23" s="54" t="str">
        <f t="shared" si="16"/>
        <v/>
      </c>
      <c r="AP23" s="54">
        <f t="shared" si="17"/>
        <v>14.28</v>
      </c>
      <c r="AQ23" s="54" t="str">
        <f t="shared" si="18"/>
        <v/>
      </c>
      <c r="AR23" s="54" t="str">
        <f t="shared" si="19"/>
        <v/>
      </c>
      <c r="AS23" s="54" t="str">
        <f t="shared" si="20"/>
        <v/>
      </c>
      <c r="AT23" s="54">
        <f t="shared" si="42"/>
        <v>6.18</v>
      </c>
      <c r="AU23" s="55"/>
      <c r="AV23" s="56"/>
      <c r="AW23" s="55" t="s">
        <v>36</v>
      </c>
      <c r="AY23" s="49" t="s">
        <v>78</v>
      </c>
      <c r="AZ23" s="48"/>
      <c r="BA23" s="49"/>
    </row>
    <row r="24" spans="1:53" s="47" customFormat="1" x14ac:dyDescent="0.2">
      <c r="A24" s="37" t="s">
        <v>272</v>
      </c>
      <c r="B24" s="51">
        <v>1</v>
      </c>
      <c r="C24" s="91" t="s">
        <v>309</v>
      </c>
      <c r="D24" s="107" t="s">
        <v>307</v>
      </c>
      <c r="E24" s="56">
        <v>2.1</v>
      </c>
      <c r="F24" s="56">
        <v>1.47</v>
      </c>
      <c r="G24" s="52">
        <f t="shared" si="32"/>
        <v>3.09</v>
      </c>
      <c r="H24" s="42"/>
      <c r="I24" s="43" t="str">
        <f t="shared" si="33"/>
        <v/>
      </c>
      <c r="J24" s="42"/>
      <c r="K24" s="41" t="str">
        <f t="shared" si="34"/>
        <v/>
      </c>
      <c r="L24" s="65" t="str">
        <f t="shared" si="35"/>
        <v/>
      </c>
      <c r="M24" s="65" t="str">
        <f t="shared" si="36"/>
        <v/>
      </c>
      <c r="N24" s="65" t="str">
        <f t="shared" si="37"/>
        <v/>
      </c>
      <c r="O24" s="42" t="s">
        <v>35</v>
      </c>
      <c r="P24" s="41">
        <f t="shared" si="38"/>
        <v>3.09</v>
      </c>
      <c r="Q24" s="42"/>
      <c r="R24" s="41" t="str">
        <f t="shared" si="39"/>
        <v/>
      </c>
      <c r="S24" s="42"/>
      <c r="T24" s="41" t="str">
        <f t="shared" si="40"/>
        <v/>
      </c>
      <c r="U24" s="43"/>
      <c r="V24" s="43" t="str">
        <f t="shared" si="0"/>
        <v/>
      </c>
      <c r="W24" s="43">
        <f t="shared" si="1"/>
        <v>1</v>
      </c>
      <c r="X24" s="43" t="str">
        <f t="shared" si="2"/>
        <v/>
      </c>
      <c r="Y24" s="43" t="str">
        <f t="shared" si="3"/>
        <v/>
      </c>
      <c r="Z24" s="43" t="str">
        <f t="shared" si="4"/>
        <v/>
      </c>
      <c r="AA24" s="43">
        <f t="shared" si="5"/>
        <v>7.14</v>
      </c>
      <c r="AB24" s="117"/>
      <c r="AC24" s="117"/>
      <c r="AD24" s="117"/>
      <c r="AE24" s="117"/>
      <c r="AF24" s="117"/>
      <c r="AG24" s="41">
        <f>+Tableau274546177178179[[#This Row],[Surf Men ext]]</f>
        <v>3.09</v>
      </c>
      <c r="AH24" s="43" t="str">
        <f t="shared" si="11"/>
        <v/>
      </c>
      <c r="AI24" s="43">
        <f t="shared" si="12"/>
        <v>3.09</v>
      </c>
      <c r="AJ24" s="43" t="str">
        <f t="shared" si="13"/>
        <v/>
      </c>
      <c r="AK24" s="43" t="str">
        <f t="shared" si="14"/>
        <v/>
      </c>
      <c r="AL24" s="43" t="str">
        <f t="shared" si="15"/>
        <v/>
      </c>
      <c r="AM24" s="53">
        <f t="shared" si="41"/>
        <v>14.28</v>
      </c>
      <c r="AN24" s="101">
        <v>2026</v>
      </c>
      <c r="AO24" s="54" t="str">
        <f t="shared" si="16"/>
        <v/>
      </c>
      <c r="AP24" s="54">
        <f t="shared" si="17"/>
        <v>14.28</v>
      </c>
      <c r="AQ24" s="54" t="str">
        <f t="shared" si="18"/>
        <v/>
      </c>
      <c r="AR24" s="54" t="str">
        <f t="shared" si="19"/>
        <v/>
      </c>
      <c r="AS24" s="54" t="str">
        <f t="shared" si="20"/>
        <v/>
      </c>
      <c r="AT24" s="54">
        <f t="shared" si="42"/>
        <v>6.18</v>
      </c>
      <c r="AU24" s="55"/>
      <c r="AV24" s="56"/>
      <c r="AW24" s="55" t="s">
        <v>36</v>
      </c>
      <c r="AY24" s="49" t="s">
        <v>78</v>
      </c>
      <c r="AZ24" s="48"/>
      <c r="BA24" s="49"/>
    </row>
    <row r="25" spans="1:53" s="47" customFormat="1" x14ac:dyDescent="0.2">
      <c r="A25" s="37" t="s">
        <v>272</v>
      </c>
      <c r="B25" s="51">
        <v>1</v>
      </c>
      <c r="C25" s="91" t="s">
        <v>310</v>
      </c>
      <c r="D25" s="107" t="s">
        <v>307</v>
      </c>
      <c r="E25" s="56">
        <v>2.1</v>
      </c>
      <c r="F25" s="56">
        <v>1.47</v>
      </c>
      <c r="G25" s="52">
        <f t="shared" si="32"/>
        <v>3.09</v>
      </c>
      <c r="H25" s="42"/>
      <c r="I25" s="43" t="str">
        <f t="shared" si="33"/>
        <v/>
      </c>
      <c r="J25" s="42"/>
      <c r="K25" s="41" t="str">
        <f t="shared" si="34"/>
        <v/>
      </c>
      <c r="L25" s="65" t="str">
        <f t="shared" si="35"/>
        <v/>
      </c>
      <c r="M25" s="65" t="str">
        <f t="shared" si="36"/>
        <v/>
      </c>
      <c r="N25" s="65" t="str">
        <f t="shared" si="37"/>
        <v/>
      </c>
      <c r="O25" s="42" t="s">
        <v>35</v>
      </c>
      <c r="P25" s="41">
        <f t="shared" si="38"/>
        <v>3.09</v>
      </c>
      <c r="Q25" s="42"/>
      <c r="R25" s="41" t="str">
        <f t="shared" si="39"/>
        <v/>
      </c>
      <c r="S25" s="42"/>
      <c r="T25" s="41" t="str">
        <f t="shared" si="40"/>
        <v/>
      </c>
      <c r="U25" s="43"/>
      <c r="V25" s="43" t="str">
        <f t="shared" si="0"/>
        <v/>
      </c>
      <c r="W25" s="43">
        <f t="shared" si="1"/>
        <v>1</v>
      </c>
      <c r="X25" s="43" t="str">
        <f t="shared" si="2"/>
        <v/>
      </c>
      <c r="Y25" s="43" t="str">
        <f t="shared" si="3"/>
        <v/>
      </c>
      <c r="Z25" s="43" t="str">
        <f t="shared" si="4"/>
        <v/>
      </c>
      <c r="AA25" s="43">
        <f t="shared" si="5"/>
        <v>7.14</v>
      </c>
      <c r="AB25" s="117"/>
      <c r="AC25" s="117"/>
      <c r="AD25" s="117"/>
      <c r="AE25" s="117"/>
      <c r="AF25" s="117"/>
      <c r="AG25" s="41">
        <f>+Tableau274546177178179[[#This Row],[Surf Men ext]]</f>
        <v>3.09</v>
      </c>
      <c r="AH25" s="43" t="str">
        <f t="shared" si="11"/>
        <v/>
      </c>
      <c r="AI25" s="43">
        <f t="shared" si="12"/>
        <v>3.09</v>
      </c>
      <c r="AJ25" s="43" t="str">
        <f t="shared" si="13"/>
        <v/>
      </c>
      <c r="AK25" s="43" t="str">
        <f t="shared" si="14"/>
        <v/>
      </c>
      <c r="AL25" s="43" t="str">
        <f t="shared" si="15"/>
        <v/>
      </c>
      <c r="AM25" s="53">
        <f t="shared" si="41"/>
        <v>14.28</v>
      </c>
      <c r="AN25" s="101">
        <v>2026</v>
      </c>
      <c r="AO25" s="54" t="str">
        <f t="shared" si="16"/>
        <v/>
      </c>
      <c r="AP25" s="54">
        <f t="shared" si="17"/>
        <v>14.28</v>
      </c>
      <c r="AQ25" s="54" t="str">
        <f t="shared" si="18"/>
        <v/>
      </c>
      <c r="AR25" s="54" t="str">
        <f t="shared" si="19"/>
        <v/>
      </c>
      <c r="AS25" s="54" t="str">
        <f t="shared" si="20"/>
        <v/>
      </c>
      <c r="AT25" s="54">
        <f t="shared" si="42"/>
        <v>6.18</v>
      </c>
      <c r="AU25" s="55"/>
      <c r="AV25" s="56"/>
      <c r="AW25" s="55" t="s">
        <v>36</v>
      </c>
      <c r="AY25" s="49" t="s">
        <v>78</v>
      </c>
      <c r="AZ25" s="48"/>
      <c r="BA25" s="49"/>
    </row>
    <row r="26" spans="1:53" s="47" customFormat="1" x14ac:dyDescent="0.2">
      <c r="A26" s="37" t="s">
        <v>272</v>
      </c>
      <c r="B26" s="51">
        <v>1</v>
      </c>
      <c r="C26" s="94" t="s">
        <v>565</v>
      </c>
      <c r="D26" s="107" t="s">
        <v>307</v>
      </c>
      <c r="E26" s="56">
        <v>2.1</v>
      </c>
      <c r="F26" s="56">
        <v>1.47</v>
      </c>
      <c r="G26" s="52">
        <f>E26*F26</f>
        <v>3.09</v>
      </c>
      <c r="H26" s="42"/>
      <c r="I26" s="43" t="str">
        <f>IF(H26="OUI",$G26,"")</f>
        <v/>
      </c>
      <c r="J26" s="42"/>
      <c r="K26" s="41" t="str">
        <f>IF(J26="OUI",$G26,"")</f>
        <v/>
      </c>
      <c r="L26" s="65" t="str">
        <f t="shared" si="35"/>
        <v/>
      </c>
      <c r="M26" s="65" t="str">
        <f t="shared" si="36"/>
        <v/>
      </c>
      <c r="N26" s="65" t="str">
        <f t="shared" si="37"/>
        <v/>
      </c>
      <c r="O26" s="42" t="s">
        <v>35</v>
      </c>
      <c r="P26" s="41">
        <f>IF(O26="OUI",$G26,"")</f>
        <v>3.09</v>
      </c>
      <c r="Q26" s="42"/>
      <c r="R26" s="41" t="str">
        <f>IF(Q26="OUI",$G26,"")</f>
        <v/>
      </c>
      <c r="S26" s="40"/>
      <c r="T26" s="41" t="str">
        <f>IF(S26="OUI",$G26,"")</f>
        <v/>
      </c>
      <c r="U26" s="43"/>
      <c r="V26" s="43" t="str">
        <f t="shared" si="0"/>
        <v/>
      </c>
      <c r="W26" s="43" t="str">
        <f t="shared" si="1"/>
        <v/>
      </c>
      <c r="X26" s="43" t="str">
        <f t="shared" si="2"/>
        <v/>
      </c>
      <c r="Y26" s="43" t="str">
        <f t="shared" si="3"/>
        <v/>
      </c>
      <c r="Z26" s="43">
        <f t="shared" si="4"/>
        <v>1</v>
      </c>
      <c r="AA26" s="43">
        <f t="shared" si="5"/>
        <v>7.14</v>
      </c>
      <c r="AB26" s="117"/>
      <c r="AC26" s="117"/>
      <c r="AD26" s="117"/>
      <c r="AE26" s="117"/>
      <c r="AF26" s="117"/>
      <c r="AG26" s="41">
        <f>+Tableau274546177178179[[#This Row],[Surf Men ext]]</f>
        <v>3.09</v>
      </c>
      <c r="AH26" s="43" t="str">
        <f t="shared" si="11"/>
        <v/>
      </c>
      <c r="AI26" s="43" t="str">
        <f t="shared" si="12"/>
        <v/>
      </c>
      <c r="AJ26" s="43" t="str">
        <f t="shared" si="13"/>
        <v/>
      </c>
      <c r="AK26" s="43" t="str">
        <f t="shared" si="14"/>
        <v/>
      </c>
      <c r="AL26" s="43">
        <f t="shared" si="15"/>
        <v>3.09</v>
      </c>
      <c r="AM26" s="53">
        <f>(2*E26+2*F26)*2</f>
        <v>14.28</v>
      </c>
      <c r="AN26" s="101">
        <v>2029</v>
      </c>
      <c r="AO26" s="54" t="str">
        <f t="shared" si="16"/>
        <v/>
      </c>
      <c r="AP26" s="54" t="str">
        <f t="shared" si="17"/>
        <v/>
      </c>
      <c r="AQ26" s="54" t="str">
        <f t="shared" si="18"/>
        <v/>
      </c>
      <c r="AR26" s="54" t="str">
        <f t="shared" si="19"/>
        <v/>
      </c>
      <c r="AS26" s="54">
        <f t="shared" si="20"/>
        <v>14.28</v>
      </c>
      <c r="AT26" s="54">
        <f t="shared" si="42"/>
        <v>6.18</v>
      </c>
      <c r="AU26" s="55" t="s">
        <v>36</v>
      </c>
      <c r="AV26" s="56"/>
      <c r="AW26" s="55"/>
      <c r="AY26" s="49" t="s">
        <v>78</v>
      </c>
      <c r="AZ26" s="48"/>
      <c r="BA26" s="49"/>
    </row>
    <row r="27" spans="1:53" s="47" customFormat="1" x14ac:dyDescent="0.2">
      <c r="A27" s="37" t="s">
        <v>272</v>
      </c>
      <c r="B27" s="51">
        <v>1</v>
      </c>
      <c r="C27" s="94" t="s">
        <v>567</v>
      </c>
      <c r="D27" s="107" t="s">
        <v>307</v>
      </c>
      <c r="E27" s="56">
        <v>2.1</v>
      </c>
      <c r="F27" s="56">
        <v>1.47</v>
      </c>
      <c r="G27" s="52">
        <f>E27*F27</f>
        <v>3.09</v>
      </c>
      <c r="H27" s="42"/>
      <c r="I27" s="43" t="str">
        <f>IF(H27="OUI",$G27,"")</f>
        <v/>
      </c>
      <c r="J27" s="42"/>
      <c r="K27" s="41" t="str">
        <f>IF(J27="OUI",$G27,"")</f>
        <v/>
      </c>
      <c r="L27" s="65" t="str">
        <f t="shared" si="35"/>
        <v/>
      </c>
      <c r="M27" s="65" t="str">
        <f t="shared" si="36"/>
        <v/>
      </c>
      <c r="N27" s="65" t="str">
        <f t="shared" si="37"/>
        <v/>
      </c>
      <c r="O27" s="42" t="s">
        <v>35</v>
      </c>
      <c r="P27" s="41">
        <f>IF(O27="OUI",$G27,"")</f>
        <v>3.09</v>
      </c>
      <c r="Q27" s="42"/>
      <c r="R27" s="41" t="str">
        <f>IF(Q27="OUI",$G27,"")</f>
        <v/>
      </c>
      <c r="S27" s="40"/>
      <c r="T27" s="41" t="str">
        <f>IF(S27="OUI",$G27,"")</f>
        <v/>
      </c>
      <c r="U27" s="43"/>
      <c r="V27" s="43" t="str">
        <f t="shared" ref="V27:V64" si="43">IF($AN27=2025,1,"")</f>
        <v/>
      </c>
      <c r="W27" s="43" t="str">
        <f t="shared" ref="W27:W64" si="44">IF($AN27=2026,1,"")</f>
        <v/>
      </c>
      <c r="X27" s="43" t="str">
        <f t="shared" ref="X27:X64" si="45">IF($AN27=2027,1,"")</f>
        <v/>
      </c>
      <c r="Y27" s="43" t="str">
        <f t="shared" ref="Y27:Y64" si="46">IF($AN27=2028,1,"")</f>
        <v/>
      </c>
      <c r="Z27" s="43">
        <f t="shared" ref="Z27:Z64" si="47">IF($AN27=2029,1,"")</f>
        <v>1</v>
      </c>
      <c r="AA27" s="43">
        <f t="shared" ref="AA27:AA64" si="48">(2*E27+2*F27)</f>
        <v>7.14</v>
      </c>
      <c r="AB27" s="117"/>
      <c r="AC27" s="117"/>
      <c r="AD27" s="117"/>
      <c r="AE27" s="117"/>
      <c r="AF27" s="117"/>
      <c r="AG27" s="41">
        <f>+Tableau274546177178179[[#This Row],[Surf Men ext]]</f>
        <v>3.09</v>
      </c>
      <c r="AH27" s="43" t="str">
        <f t="shared" ref="AH27:AH64" si="49">IF($AN27=2025,$AG27,"")</f>
        <v/>
      </c>
      <c r="AI27" s="43" t="str">
        <f t="shared" ref="AI27:AI64" si="50">IF($AN27=2026,$AG27,"")</f>
        <v/>
      </c>
      <c r="AJ27" s="43" t="str">
        <f t="shared" ref="AJ27:AJ64" si="51">IF($AN27=2027,$AG27,"")</f>
        <v/>
      </c>
      <c r="AK27" s="43" t="str">
        <f t="shared" ref="AK27:AK64" si="52">IF($AN27=2028,$AG27,"")</f>
        <v/>
      </c>
      <c r="AL27" s="43">
        <f t="shared" ref="AL27:AL64" si="53">IF($AN27=2029,$AG27,"")</f>
        <v>3.09</v>
      </c>
      <c r="AM27" s="53">
        <f>(2*E27+2*F27)*2</f>
        <v>14.28</v>
      </c>
      <c r="AN27" s="101">
        <v>2029</v>
      </c>
      <c r="AO27" s="54" t="str">
        <f t="shared" ref="AO27:AO64" si="54">IF($AN27=2025,$AM27,"")</f>
        <v/>
      </c>
      <c r="AP27" s="54" t="str">
        <f t="shared" ref="AP27:AP64" si="55">IF($AN27=2026,$AM27,"")</f>
        <v/>
      </c>
      <c r="AQ27" s="54" t="str">
        <f t="shared" ref="AQ27:AQ64" si="56">IF($AN27=2027,$AM27,"")</f>
        <v/>
      </c>
      <c r="AR27" s="54" t="str">
        <f t="shared" ref="AR27:AR64" si="57">IF($AN27=2028,$AM27,"")</f>
        <v/>
      </c>
      <c r="AS27" s="54">
        <f t="shared" ref="AS27:AS64" si="58">IF($AN27=2029,$AM27,"")</f>
        <v>14.28</v>
      </c>
      <c r="AT27" s="54">
        <f t="shared" si="42"/>
        <v>6.18</v>
      </c>
      <c r="AU27" s="55" t="s">
        <v>36</v>
      </c>
      <c r="AV27" s="56"/>
      <c r="AW27" s="55"/>
      <c r="AY27" s="49" t="s">
        <v>78</v>
      </c>
      <c r="AZ27" s="48"/>
      <c r="BA27" s="49"/>
    </row>
    <row r="28" spans="1:53" s="47" customFormat="1" ht="17.25" customHeight="1" x14ac:dyDescent="0.2">
      <c r="A28" s="30" t="s">
        <v>92</v>
      </c>
      <c r="B28" s="31"/>
      <c r="C28" s="32"/>
      <c r="D28" s="32"/>
      <c r="E28" s="32"/>
      <c r="F28" s="32"/>
      <c r="G28" s="33"/>
      <c r="H28" s="34"/>
      <c r="I28" s="31"/>
      <c r="J28" s="34"/>
      <c r="K28" s="31"/>
      <c r="L28" s="68"/>
      <c r="M28" s="68"/>
      <c r="N28" s="68"/>
      <c r="O28" s="34"/>
      <c r="P28" s="31"/>
      <c r="Q28" s="34"/>
      <c r="R28" s="31"/>
      <c r="S28" s="31"/>
      <c r="T28" s="31"/>
      <c r="U28" s="31"/>
      <c r="V28" s="31" t="str">
        <f t="shared" si="43"/>
        <v/>
      </c>
      <c r="W28" s="31" t="str">
        <f t="shared" si="44"/>
        <v/>
      </c>
      <c r="X28" s="31" t="str">
        <f t="shared" si="45"/>
        <v/>
      </c>
      <c r="Y28" s="31" t="str">
        <f t="shared" si="46"/>
        <v/>
      </c>
      <c r="Z28" s="31" t="str">
        <f t="shared" si="47"/>
        <v/>
      </c>
      <c r="AA28" s="31">
        <f t="shared" si="48"/>
        <v>0</v>
      </c>
      <c r="AB28" s="31" t="str">
        <f t="shared" ref="AB28:AB64" si="59">IF($AN28=2025,1,"")</f>
        <v/>
      </c>
      <c r="AC28" s="31" t="str">
        <f t="shared" ref="AC28:AC64" si="60">IF($AN28=2026,1,"")</f>
        <v/>
      </c>
      <c r="AD28" s="31" t="str">
        <f t="shared" ref="AD28:AD64" si="61">IF($AN28=2027,1,"")</f>
        <v/>
      </c>
      <c r="AE28" s="31" t="str">
        <f t="shared" ref="AE28:AE64" si="62">IF($AN28=2028,1,"")</f>
        <v/>
      </c>
      <c r="AF28" s="31" t="str">
        <f t="shared" ref="AF28:AF64" si="63">IF($AN28=2029,1,"")</f>
        <v/>
      </c>
      <c r="AG28" s="31">
        <f>+Tableau274546177178179[[#This Row],[Surf Men ext]]</f>
        <v>0</v>
      </c>
      <c r="AH28" s="114" t="str">
        <f t="shared" si="49"/>
        <v/>
      </c>
      <c r="AI28" s="114" t="str">
        <f t="shared" si="50"/>
        <v/>
      </c>
      <c r="AJ28" s="114" t="str">
        <f t="shared" si="51"/>
        <v/>
      </c>
      <c r="AK28" s="114" t="str">
        <f t="shared" si="52"/>
        <v/>
      </c>
      <c r="AL28" s="114" t="str">
        <f t="shared" si="53"/>
        <v/>
      </c>
      <c r="AM28" s="35"/>
      <c r="AN28" s="100"/>
      <c r="AO28" s="34" t="str">
        <f t="shared" si="54"/>
        <v/>
      </c>
      <c r="AP28" s="34" t="str">
        <f t="shared" si="55"/>
        <v/>
      </c>
      <c r="AQ28" s="34" t="str">
        <f t="shared" si="56"/>
        <v/>
      </c>
      <c r="AR28" s="34" t="str">
        <f t="shared" si="57"/>
        <v/>
      </c>
      <c r="AS28" s="34" t="str">
        <f t="shared" si="58"/>
        <v/>
      </c>
      <c r="AT28" s="34"/>
      <c r="AU28" s="36"/>
      <c r="AV28" s="32"/>
      <c r="AW28" s="31"/>
      <c r="AY28" s="49"/>
      <c r="AZ28" s="48"/>
    </row>
    <row r="29" spans="1:53" s="47" customFormat="1" x14ac:dyDescent="0.2">
      <c r="A29" s="37" t="s">
        <v>272</v>
      </c>
      <c r="B29" s="51" t="s">
        <v>93</v>
      </c>
      <c r="C29" s="82" t="s">
        <v>311</v>
      </c>
      <c r="D29" s="107" t="s">
        <v>312</v>
      </c>
      <c r="E29" s="56">
        <v>1.5</v>
      </c>
      <c r="F29" s="56">
        <v>3.3</v>
      </c>
      <c r="G29" s="52">
        <f t="shared" ref="G29:G46" si="64">E29*F29</f>
        <v>4.95</v>
      </c>
      <c r="H29" s="42"/>
      <c r="I29" s="43" t="str">
        <f t="shared" ref="I29:I46" si="65">IF(H29="OUI",$G29,"")</f>
        <v/>
      </c>
      <c r="J29" s="42" t="s">
        <v>35</v>
      </c>
      <c r="K29" s="41">
        <f t="shared" ref="K29:K46" si="66">IF(J29="OUI",$G29,"")</f>
        <v>4.95</v>
      </c>
      <c r="L29" s="65" t="str">
        <f t="shared" ref="L29:L46" si="67">+IF(AU29="X",$K29,"")</f>
        <v/>
      </c>
      <c r="M29" s="65" t="str">
        <f t="shared" ref="M29:M46" si="68">+IF(AV29="X",$K29,"")</f>
        <v/>
      </c>
      <c r="N29" s="65">
        <f t="shared" ref="N29:N46" si="69">+IF(AW29="X",$K29,"")</f>
        <v>4.95</v>
      </c>
      <c r="O29" s="42"/>
      <c r="P29" s="41" t="str">
        <f t="shared" ref="P29:P46" si="70">IF(O29="OUI",$G29,"")</f>
        <v/>
      </c>
      <c r="Q29" s="42"/>
      <c r="R29" s="41" t="str">
        <f t="shared" ref="R29:R46" si="71">IF(Q29="OUI",$G29,"")</f>
        <v/>
      </c>
      <c r="S29" s="42"/>
      <c r="T29" s="41" t="str">
        <f t="shared" ref="T29:T46" si="72">IF(S29="OUI",$G29,"")</f>
        <v/>
      </c>
      <c r="U29" s="43" t="s">
        <v>35</v>
      </c>
      <c r="V29" s="43" t="str">
        <f t="shared" si="43"/>
        <v/>
      </c>
      <c r="W29" s="43" t="str">
        <f t="shared" si="44"/>
        <v/>
      </c>
      <c r="X29" s="43">
        <f t="shared" si="45"/>
        <v>1</v>
      </c>
      <c r="Y29" s="43" t="str">
        <f t="shared" si="46"/>
        <v/>
      </c>
      <c r="Z29" s="43" t="str">
        <f t="shared" si="47"/>
        <v/>
      </c>
      <c r="AA29" s="43">
        <f t="shared" si="48"/>
        <v>9.6</v>
      </c>
      <c r="AB29" s="43" t="str">
        <f t="shared" si="59"/>
        <v/>
      </c>
      <c r="AC29" s="43" t="str">
        <f t="shared" si="60"/>
        <v/>
      </c>
      <c r="AD29" s="43">
        <f t="shared" si="61"/>
        <v>1</v>
      </c>
      <c r="AE29" s="43" t="str">
        <f t="shared" si="62"/>
        <v/>
      </c>
      <c r="AF29" s="43" t="str">
        <f t="shared" si="63"/>
        <v/>
      </c>
      <c r="AG29" s="41">
        <f>+Tableau274546177178179[[#This Row],[Surf Men ext]]</f>
        <v>4.95</v>
      </c>
      <c r="AH29" s="43" t="str">
        <f t="shared" si="49"/>
        <v/>
      </c>
      <c r="AI29" s="43" t="str">
        <f t="shared" si="50"/>
        <v/>
      </c>
      <c r="AJ29" s="43">
        <f t="shared" si="51"/>
        <v>4.95</v>
      </c>
      <c r="AK29" s="43" t="str">
        <f t="shared" si="52"/>
        <v/>
      </c>
      <c r="AL29" s="43" t="str">
        <f t="shared" si="53"/>
        <v/>
      </c>
      <c r="AM29" s="53">
        <f t="shared" ref="AM29:AM46" si="73">(2*E29+2*F29)*2</f>
        <v>19.2</v>
      </c>
      <c r="AN29" s="101">
        <v>2027</v>
      </c>
      <c r="AO29" s="54" t="str">
        <f t="shared" si="54"/>
        <v/>
      </c>
      <c r="AP29" s="54" t="str">
        <f t="shared" si="55"/>
        <v/>
      </c>
      <c r="AQ29" s="54">
        <f t="shared" si="56"/>
        <v>19.2</v>
      </c>
      <c r="AR29" s="54" t="str">
        <f t="shared" si="57"/>
        <v/>
      </c>
      <c r="AS29" s="54" t="str">
        <f t="shared" si="58"/>
        <v/>
      </c>
      <c r="AT29" s="54">
        <f t="shared" ref="AT29:AT46" si="74">+G29*2</f>
        <v>9.9</v>
      </c>
      <c r="AU29" s="55"/>
      <c r="AV29" s="56"/>
      <c r="AW29" s="55" t="s">
        <v>36</v>
      </c>
      <c r="AY29" s="49" t="s">
        <v>37</v>
      </c>
      <c r="AZ29" s="48"/>
      <c r="BA29" s="49" t="s">
        <v>61</v>
      </c>
    </row>
    <row r="30" spans="1:53" s="47" customFormat="1" x14ac:dyDescent="0.2">
      <c r="A30" s="37" t="s">
        <v>272</v>
      </c>
      <c r="B30" s="51" t="s">
        <v>93</v>
      </c>
      <c r="C30" s="82" t="s">
        <v>313</v>
      </c>
      <c r="D30" s="107" t="s">
        <v>312</v>
      </c>
      <c r="E30" s="56">
        <v>1.8</v>
      </c>
      <c r="F30" s="56">
        <v>3.3</v>
      </c>
      <c r="G30" s="52">
        <f t="shared" si="64"/>
        <v>5.94</v>
      </c>
      <c r="H30" s="42"/>
      <c r="I30" s="43" t="str">
        <f t="shared" si="65"/>
        <v/>
      </c>
      <c r="J30" s="42" t="s">
        <v>35</v>
      </c>
      <c r="K30" s="41">
        <f t="shared" si="66"/>
        <v>5.94</v>
      </c>
      <c r="L30" s="65" t="str">
        <f t="shared" si="67"/>
        <v/>
      </c>
      <c r="M30" s="65" t="str">
        <f t="shared" si="68"/>
        <v/>
      </c>
      <c r="N30" s="65">
        <f t="shared" si="69"/>
        <v>5.94</v>
      </c>
      <c r="O30" s="42"/>
      <c r="P30" s="41" t="str">
        <f t="shared" si="70"/>
        <v/>
      </c>
      <c r="Q30" s="42"/>
      <c r="R30" s="41" t="str">
        <f t="shared" si="71"/>
        <v/>
      </c>
      <c r="S30" s="42"/>
      <c r="T30" s="41" t="str">
        <f t="shared" si="72"/>
        <v/>
      </c>
      <c r="U30" s="43" t="s">
        <v>35</v>
      </c>
      <c r="V30" s="43" t="str">
        <f t="shared" si="43"/>
        <v/>
      </c>
      <c r="W30" s="43" t="str">
        <f t="shared" si="44"/>
        <v/>
      </c>
      <c r="X30" s="43">
        <f t="shared" si="45"/>
        <v>1</v>
      </c>
      <c r="Y30" s="43" t="str">
        <f t="shared" si="46"/>
        <v/>
      </c>
      <c r="Z30" s="43" t="str">
        <f t="shared" si="47"/>
        <v/>
      </c>
      <c r="AA30" s="43">
        <f t="shared" si="48"/>
        <v>10.199999999999999</v>
      </c>
      <c r="AB30" s="43" t="str">
        <f t="shared" si="59"/>
        <v/>
      </c>
      <c r="AC30" s="43" t="str">
        <f t="shared" si="60"/>
        <v/>
      </c>
      <c r="AD30" s="43">
        <f t="shared" si="61"/>
        <v>1</v>
      </c>
      <c r="AE30" s="43" t="str">
        <f t="shared" si="62"/>
        <v/>
      </c>
      <c r="AF30" s="43" t="str">
        <f t="shared" si="63"/>
        <v/>
      </c>
      <c r="AG30" s="41">
        <f>+Tableau274546177178179[[#This Row],[Surf Men ext]]</f>
        <v>5.94</v>
      </c>
      <c r="AH30" s="43" t="str">
        <f t="shared" si="49"/>
        <v/>
      </c>
      <c r="AI30" s="43" t="str">
        <f t="shared" si="50"/>
        <v/>
      </c>
      <c r="AJ30" s="43">
        <f t="shared" si="51"/>
        <v>5.94</v>
      </c>
      <c r="AK30" s="43" t="str">
        <f t="shared" si="52"/>
        <v/>
      </c>
      <c r="AL30" s="43" t="str">
        <f t="shared" si="53"/>
        <v/>
      </c>
      <c r="AM30" s="53">
        <f t="shared" si="73"/>
        <v>20.399999999999999</v>
      </c>
      <c r="AN30" s="101">
        <v>2027</v>
      </c>
      <c r="AO30" s="54" t="str">
        <f t="shared" si="54"/>
        <v/>
      </c>
      <c r="AP30" s="54" t="str">
        <f t="shared" si="55"/>
        <v/>
      </c>
      <c r="AQ30" s="54">
        <f t="shared" si="56"/>
        <v>20.399999999999999</v>
      </c>
      <c r="AR30" s="54" t="str">
        <f t="shared" si="57"/>
        <v/>
      </c>
      <c r="AS30" s="54" t="str">
        <f t="shared" si="58"/>
        <v/>
      </c>
      <c r="AT30" s="54">
        <f t="shared" si="74"/>
        <v>11.88</v>
      </c>
      <c r="AU30" s="55"/>
      <c r="AV30" s="56"/>
      <c r="AW30" s="55" t="s">
        <v>36</v>
      </c>
      <c r="AY30" s="49" t="s">
        <v>37</v>
      </c>
      <c r="AZ30" s="48"/>
      <c r="BA30" s="49" t="s">
        <v>61</v>
      </c>
    </row>
    <row r="31" spans="1:53" s="47" customFormat="1" x14ac:dyDescent="0.2">
      <c r="A31" s="37" t="s">
        <v>272</v>
      </c>
      <c r="B31" s="51" t="s">
        <v>93</v>
      </c>
      <c r="C31" s="82" t="s">
        <v>314</v>
      </c>
      <c r="D31" s="107" t="s">
        <v>312</v>
      </c>
      <c r="E31" s="56">
        <v>1.5</v>
      </c>
      <c r="F31" s="56">
        <v>3.3</v>
      </c>
      <c r="G31" s="52">
        <f t="shared" si="64"/>
        <v>4.95</v>
      </c>
      <c r="H31" s="42"/>
      <c r="I31" s="43" t="str">
        <f t="shared" si="65"/>
        <v/>
      </c>
      <c r="J31" s="42" t="s">
        <v>35</v>
      </c>
      <c r="K31" s="41">
        <f t="shared" si="66"/>
        <v>4.95</v>
      </c>
      <c r="L31" s="65" t="str">
        <f t="shared" si="67"/>
        <v/>
      </c>
      <c r="M31" s="65" t="str">
        <f t="shared" si="68"/>
        <v/>
      </c>
      <c r="N31" s="65">
        <f t="shared" si="69"/>
        <v>4.95</v>
      </c>
      <c r="O31" s="42"/>
      <c r="P31" s="41" t="str">
        <f t="shared" si="70"/>
        <v/>
      </c>
      <c r="Q31" s="42"/>
      <c r="R31" s="41" t="str">
        <f t="shared" si="71"/>
        <v/>
      </c>
      <c r="S31" s="42"/>
      <c r="T31" s="41" t="str">
        <f t="shared" si="72"/>
        <v/>
      </c>
      <c r="U31" s="43" t="s">
        <v>35</v>
      </c>
      <c r="V31" s="43" t="str">
        <f t="shared" si="43"/>
        <v/>
      </c>
      <c r="W31" s="43" t="str">
        <f t="shared" si="44"/>
        <v/>
      </c>
      <c r="X31" s="43">
        <f t="shared" si="45"/>
        <v>1</v>
      </c>
      <c r="Y31" s="43" t="str">
        <f t="shared" si="46"/>
        <v/>
      </c>
      <c r="Z31" s="43" t="str">
        <f t="shared" si="47"/>
        <v/>
      </c>
      <c r="AA31" s="43">
        <f t="shared" si="48"/>
        <v>9.6</v>
      </c>
      <c r="AB31" s="43" t="str">
        <f t="shared" si="59"/>
        <v/>
      </c>
      <c r="AC31" s="43" t="str">
        <f t="shared" si="60"/>
        <v/>
      </c>
      <c r="AD31" s="43">
        <f t="shared" si="61"/>
        <v>1</v>
      </c>
      <c r="AE31" s="43" t="str">
        <f t="shared" si="62"/>
        <v/>
      </c>
      <c r="AF31" s="43" t="str">
        <f t="shared" si="63"/>
        <v/>
      </c>
      <c r="AG31" s="41">
        <f>+Tableau274546177178179[[#This Row],[Surf Men ext]]</f>
        <v>4.95</v>
      </c>
      <c r="AH31" s="43" t="str">
        <f t="shared" si="49"/>
        <v/>
      </c>
      <c r="AI31" s="43" t="str">
        <f t="shared" si="50"/>
        <v/>
      </c>
      <c r="AJ31" s="43">
        <f t="shared" si="51"/>
        <v>4.95</v>
      </c>
      <c r="AK31" s="43" t="str">
        <f t="shared" si="52"/>
        <v/>
      </c>
      <c r="AL31" s="43" t="str">
        <f t="shared" si="53"/>
        <v/>
      </c>
      <c r="AM31" s="53">
        <f t="shared" si="73"/>
        <v>19.2</v>
      </c>
      <c r="AN31" s="101">
        <v>2027</v>
      </c>
      <c r="AO31" s="54" t="str">
        <f t="shared" si="54"/>
        <v/>
      </c>
      <c r="AP31" s="54" t="str">
        <f t="shared" si="55"/>
        <v/>
      </c>
      <c r="AQ31" s="54">
        <f t="shared" si="56"/>
        <v>19.2</v>
      </c>
      <c r="AR31" s="54" t="str">
        <f t="shared" si="57"/>
        <v/>
      </c>
      <c r="AS31" s="54" t="str">
        <f t="shared" si="58"/>
        <v/>
      </c>
      <c r="AT31" s="54">
        <f t="shared" si="74"/>
        <v>9.9</v>
      </c>
      <c r="AU31" s="55"/>
      <c r="AV31" s="56"/>
      <c r="AW31" s="55" t="s">
        <v>36</v>
      </c>
      <c r="AY31" s="49" t="s">
        <v>37</v>
      </c>
      <c r="AZ31" s="48"/>
      <c r="BA31" s="49" t="s">
        <v>61</v>
      </c>
    </row>
    <row r="32" spans="1:53" s="47" customFormat="1" x14ac:dyDescent="0.2">
      <c r="A32" s="37" t="s">
        <v>272</v>
      </c>
      <c r="B32" s="51" t="s">
        <v>93</v>
      </c>
      <c r="C32" s="82" t="s">
        <v>315</v>
      </c>
      <c r="D32" s="107" t="s">
        <v>316</v>
      </c>
      <c r="E32" s="56">
        <v>1.49</v>
      </c>
      <c r="F32" s="56">
        <v>3.62</v>
      </c>
      <c r="G32" s="52">
        <f t="shared" si="64"/>
        <v>5.39</v>
      </c>
      <c r="H32" s="42"/>
      <c r="I32" s="43" t="str">
        <f t="shared" si="65"/>
        <v/>
      </c>
      <c r="J32" s="42" t="s">
        <v>35</v>
      </c>
      <c r="K32" s="41">
        <f t="shared" si="66"/>
        <v>5.39</v>
      </c>
      <c r="L32" s="65">
        <f t="shared" si="67"/>
        <v>5.39</v>
      </c>
      <c r="M32" s="65" t="str">
        <f t="shared" si="68"/>
        <v/>
      </c>
      <c r="N32" s="65" t="str">
        <f t="shared" si="69"/>
        <v/>
      </c>
      <c r="O32" s="42"/>
      <c r="P32" s="41" t="str">
        <f t="shared" si="70"/>
        <v/>
      </c>
      <c r="Q32" s="42"/>
      <c r="R32" s="41" t="str">
        <f t="shared" si="71"/>
        <v/>
      </c>
      <c r="S32" s="42"/>
      <c r="T32" s="41" t="str">
        <f t="shared" si="72"/>
        <v/>
      </c>
      <c r="U32" s="43" t="s">
        <v>35</v>
      </c>
      <c r="V32" s="43" t="str">
        <f t="shared" si="43"/>
        <v/>
      </c>
      <c r="W32" s="43" t="str">
        <f t="shared" si="44"/>
        <v/>
      </c>
      <c r="X32" s="43">
        <f t="shared" si="45"/>
        <v>1</v>
      </c>
      <c r="Y32" s="43" t="str">
        <f t="shared" si="46"/>
        <v/>
      </c>
      <c r="Z32" s="43" t="str">
        <f t="shared" si="47"/>
        <v/>
      </c>
      <c r="AA32" s="43">
        <f t="shared" si="48"/>
        <v>10.220000000000001</v>
      </c>
      <c r="AB32" s="117"/>
      <c r="AC32" s="117"/>
      <c r="AD32" s="117"/>
      <c r="AE32" s="117"/>
      <c r="AF32" s="117"/>
      <c r="AG32" s="41">
        <f>+Tableau274546177178179[[#This Row],[Surf Men ext]]</f>
        <v>5.39</v>
      </c>
      <c r="AH32" s="43" t="str">
        <f t="shared" si="49"/>
        <v/>
      </c>
      <c r="AI32" s="43" t="str">
        <f t="shared" si="50"/>
        <v/>
      </c>
      <c r="AJ32" s="43">
        <f t="shared" si="51"/>
        <v>5.39</v>
      </c>
      <c r="AK32" s="43" t="str">
        <f t="shared" si="52"/>
        <v/>
      </c>
      <c r="AL32" s="43" t="str">
        <f t="shared" si="53"/>
        <v/>
      </c>
      <c r="AM32" s="53">
        <f t="shared" si="73"/>
        <v>20.440000000000001</v>
      </c>
      <c r="AN32" s="101">
        <v>2027</v>
      </c>
      <c r="AO32" s="54" t="str">
        <f t="shared" si="54"/>
        <v/>
      </c>
      <c r="AP32" s="54" t="str">
        <f t="shared" si="55"/>
        <v/>
      </c>
      <c r="AQ32" s="54">
        <f t="shared" si="56"/>
        <v>20.440000000000001</v>
      </c>
      <c r="AR32" s="54" t="str">
        <f t="shared" si="57"/>
        <v/>
      </c>
      <c r="AS32" s="54" t="str">
        <f t="shared" si="58"/>
        <v/>
      </c>
      <c r="AT32" s="54">
        <f t="shared" si="74"/>
        <v>10.78</v>
      </c>
      <c r="AU32" s="55" t="s">
        <v>36</v>
      </c>
      <c r="AV32" s="56"/>
      <c r="AW32" s="55"/>
      <c r="AY32" s="49" t="s">
        <v>284</v>
      </c>
      <c r="AZ32" s="48"/>
      <c r="BA32" s="49"/>
    </row>
    <row r="33" spans="1:53" s="47" customFormat="1" x14ac:dyDescent="0.2">
      <c r="A33" s="37" t="s">
        <v>272</v>
      </c>
      <c r="B33" s="51" t="s">
        <v>93</v>
      </c>
      <c r="C33" s="82" t="s">
        <v>317</v>
      </c>
      <c r="D33" s="107" t="s">
        <v>316</v>
      </c>
      <c r="E33" s="56">
        <v>1.49</v>
      </c>
      <c r="F33" s="56">
        <v>3.62</v>
      </c>
      <c r="G33" s="52">
        <f t="shared" si="64"/>
        <v>5.39</v>
      </c>
      <c r="H33" s="42"/>
      <c r="I33" s="43" t="str">
        <f t="shared" si="65"/>
        <v/>
      </c>
      <c r="J33" s="42" t="s">
        <v>35</v>
      </c>
      <c r="K33" s="41">
        <f t="shared" si="66"/>
        <v>5.39</v>
      </c>
      <c r="L33" s="65">
        <f t="shared" si="67"/>
        <v>5.39</v>
      </c>
      <c r="M33" s="65" t="str">
        <f t="shared" si="68"/>
        <v/>
      </c>
      <c r="N33" s="65" t="str">
        <f t="shared" si="69"/>
        <v/>
      </c>
      <c r="O33" s="42"/>
      <c r="P33" s="41" t="str">
        <f t="shared" si="70"/>
        <v/>
      </c>
      <c r="Q33" s="42"/>
      <c r="R33" s="41" t="str">
        <f t="shared" si="71"/>
        <v/>
      </c>
      <c r="S33" s="42"/>
      <c r="T33" s="41" t="str">
        <f t="shared" si="72"/>
        <v/>
      </c>
      <c r="U33" s="43" t="s">
        <v>35</v>
      </c>
      <c r="V33" s="43" t="str">
        <f t="shared" si="43"/>
        <v/>
      </c>
      <c r="W33" s="43" t="str">
        <f t="shared" si="44"/>
        <v/>
      </c>
      <c r="X33" s="43">
        <f t="shared" si="45"/>
        <v>1</v>
      </c>
      <c r="Y33" s="43" t="str">
        <f t="shared" si="46"/>
        <v/>
      </c>
      <c r="Z33" s="43" t="str">
        <f t="shared" si="47"/>
        <v/>
      </c>
      <c r="AA33" s="43">
        <f t="shared" si="48"/>
        <v>10.220000000000001</v>
      </c>
      <c r="AB33" s="117"/>
      <c r="AC33" s="117"/>
      <c r="AD33" s="117"/>
      <c r="AE33" s="117"/>
      <c r="AF33" s="117"/>
      <c r="AG33" s="41">
        <f>+Tableau274546177178179[[#This Row],[Surf Men ext]]</f>
        <v>5.39</v>
      </c>
      <c r="AH33" s="43" t="str">
        <f t="shared" si="49"/>
        <v/>
      </c>
      <c r="AI33" s="43" t="str">
        <f t="shared" si="50"/>
        <v/>
      </c>
      <c r="AJ33" s="43">
        <f t="shared" si="51"/>
        <v>5.39</v>
      </c>
      <c r="AK33" s="43" t="str">
        <f t="shared" si="52"/>
        <v/>
      </c>
      <c r="AL33" s="43" t="str">
        <f t="shared" si="53"/>
        <v/>
      </c>
      <c r="AM33" s="53">
        <f t="shared" si="73"/>
        <v>20.440000000000001</v>
      </c>
      <c r="AN33" s="101">
        <v>2027</v>
      </c>
      <c r="AO33" s="54" t="str">
        <f t="shared" si="54"/>
        <v/>
      </c>
      <c r="AP33" s="54" t="str">
        <f t="shared" si="55"/>
        <v/>
      </c>
      <c r="AQ33" s="54">
        <f t="shared" si="56"/>
        <v>20.440000000000001</v>
      </c>
      <c r="AR33" s="54" t="str">
        <f t="shared" si="57"/>
        <v/>
      </c>
      <c r="AS33" s="54" t="str">
        <f t="shared" si="58"/>
        <v/>
      </c>
      <c r="AT33" s="54">
        <f t="shared" si="74"/>
        <v>10.78</v>
      </c>
      <c r="AU33" s="55" t="s">
        <v>36</v>
      </c>
      <c r="AV33" s="56"/>
      <c r="AW33" s="55"/>
      <c r="AY33" s="49" t="s">
        <v>284</v>
      </c>
      <c r="AZ33" s="48"/>
      <c r="BA33" s="49"/>
    </row>
    <row r="34" spans="1:53" s="47" customFormat="1" x14ac:dyDescent="0.2">
      <c r="A34" s="37" t="s">
        <v>272</v>
      </c>
      <c r="B34" s="51" t="s">
        <v>93</v>
      </c>
      <c r="C34" s="82" t="s">
        <v>318</v>
      </c>
      <c r="D34" s="107" t="s">
        <v>316</v>
      </c>
      <c r="E34" s="56">
        <v>1.49</v>
      </c>
      <c r="F34" s="56">
        <v>3.62</v>
      </c>
      <c r="G34" s="52">
        <f t="shared" si="64"/>
        <v>5.39</v>
      </c>
      <c r="H34" s="42"/>
      <c r="I34" s="43" t="str">
        <f t="shared" si="65"/>
        <v/>
      </c>
      <c r="J34" s="42" t="s">
        <v>35</v>
      </c>
      <c r="K34" s="41">
        <f t="shared" si="66"/>
        <v>5.39</v>
      </c>
      <c r="L34" s="65">
        <f t="shared" si="67"/>
        <v>5.39</v>
      </c>
      <c r="M34" s="65" t="str">
        <f t="shared" si="68"/>
        <v/>
      </c>
      <c r="N34" s="65" t="str">
        <f t="shared" si="69"/>
        <v/>
      </c>
      <c r="O34" s="42"/>
      <c r="P34" s="41" t="str">
        <f t="shared" si="70"/>
        <v/>
      </c>
      <c r="Q34" s="42"/>
      <c r="R34" s="41" t="str">
        <f t="shared" si="71"/>
        <v/>
      </c>
      <c r="S34" s="42"/>
      <c r="T34" s="41" t="str">
        <f t="shared" si="72"/>
        <v/>
      </c>
      <c r="U34" s="43" t="s">
        <v>35</v>
      </c>
      <c r="V34" s="43" t="str">
        <f t="shared" si="43"/>
        <v/>
      </c>
      <c r="W34" s="43" t="str">
        <f t="shared" si="44"/>
        <v/>
      </c>
      <c r="X34" s="43">
        <f t="shared" si="45"/>
        <v>1</v>
      </c>
      <c r="Y34" s="43" t="str">
        <f t="shared" si="46"/>
        <v/>
      </c>
      <c r="Z34" s="43" t="str">
        <f t="shared" si="47"/>
        <v/>
      </c>
      <c r="AA34" s="43">
        <f t="shared" si="48"/>
        <v>10.220000000000001</v>
      </c>
      <c r="AB34" s="117"/>
      <c r="AC34" s="117"/>
      <c r="AD34" s="117"/>
      <c r="AE34" s="117"/>
      <c r="AF34" s="117"/>
      <c r="AG34" s="41">
        <f>+Tableau274546177178179[[#This Row],[Surf Men ext]]</f>
        <v>5.39</v>
      </c>
      <c r="AH34" s="43" t="str">
        <f t="shared" si="49"/>
        <v/>
      </c>
      <c r="AI34" s="43" t="str">
        <f t="shared" si="50"/>
        <v/>
      </c>
      <c r="AJ34" s="43">
        <f t="shared" si="51"/>
        <v>5.39</v>
      </c>
      <c r="AK34" s="43" t="str">
        <f t="shared" si="52"/>
        <v/>
      </c>
      <c r="AL34" s="43" t="str">
        <f t="shared" si="53"/>
        <v/>
      </c>
      <c r="AM34" s="53">
        <f t="shared" si="73"/>
        <v>20.440000000000001</v>
      </c>
      <c r="AN34" s="101">
        <v>2027</v>
      </c>
      <c r="AO34" s="54" t="str">
        <f t="shared" si="54"/>
        <v/>
      </c>
      <c r="AP34" s="54" t="str">
        <f t="shared" si="55"/>
        <v/>
      </c>
      <c r="AQ34" s="54">
        <f t="shared" si="56"/>
        <v>20.440000000000001</v>
      </c>
      <c r="AR34" s="54" t="str">
        <f t="shared" si="57"/>
        <v/>
      </c>
      <c r="AS34" s="54" t="str">
        <f t="shared" si="58"/>
        <v/>
      </c>
      <c r="AT34" s="54">
        <f t="shared" si="74"/>
        <v>10.78</v>
      </c>
      <c r="AU34" s="55" t="s">
        <v>36</v>
      </c>
      <c r="AV34" s="56"/>
      <c r="AW34" s="55"/>
      <c r="AY34" s="49" t="s">
        <v>284</v>
      </c>
      <c r="AZ34" s="48"/>
      <c r="BA34" s="49"/>
    </row>
    <row r="35" spans="1:53" s="47" customFormat="1" x14ac:dyDescent="0.2">
      <c r="A35" s="37" t="s">
        <v>272</v>
      </c>
      <c r="B35" s="51" t="s">
        <v>93</v>
      </c>
      <c r="C35" s="82" t="s">
        <v>319</v>
      </c>
      <c r="D35" s="107" t="s">
        <v>316</v>
      </c>
      <c r="E35" s="56">
        <v>1.49</v>
      </c>
      <c r="F35" s="56">
        <v>3.62</v>
      </c>
      <c r="G35" s="52">
        <f t="shared" si="64"/>
        <v>5.39</v>
      </c>
      <c r="H35" s="42"/>
      <c r="I35" s="43" t="str">
        <f t="shared" si="65"/>
        <v/>
      </c>
      <c r="J35" s="42" t="s">
        <v>35</v>
      </c>
      <c r="K35" s="41">
        <f t="shared" si="66"/>
        <v>5.39</v>
      </c>
      <c r="L35" s="65">
        <f t="shared" si="67"/>
        <v>5.39</v>
      </c>
      <c r="M35" s="65" t="str">
        <f t="shared" si="68"/>
        <v/>
      </c>
      <c r="N35" s="65" t="str">
        <f t="shared" si="69"/>
        <v/>
      </c>
      <c r="O35" s="42"/>
      <c r="P35" s="41" t="str">
        <f t="shared" si="70"/>
        <v/>
      </c>
      <c r="Q35" s="42"/>
      <c r="R35" s="41" t="str">
        <f t="shared" si="71"/>
        <v/>
      </c>
      <c r="S35" s="42"/>
      <c r="T35" s="41" t="str">
        <f t="shared" si="72"/>
        <v/>
      </c>
      <c r="U35" s="43" t="s">
        <v>35</v>
      </c>
      <c r="V35" s="43" t="str">
        <f t="shared" si="43"/>
        <v/>
      </c>
      <c r="W35" s="43" t="str">
        <f t="shared" si="44"/>
        <v/>
      </c>
      <c r="X35" s="43">
        <f t="shared" si="45"/>
        <v>1</v>
      </c>
      <c r="Y35" s="43" t="str">
        <f t="shared" si="46"/>
        <v/>
      </c>
      <c r="Z35" s="43" t="str">
        <f t="shared" si="47"/>
        <v/>
      </c>
      <c r="AA35" s="43">
        <f t="shared" si="48"/>
        <v>10.220000000000001</v>
      </c>
      <c r="AB35" s="117"/>
      <c r="AC35" s="117"/>
      <c r="AD35" s="117"/>
      <c r="AE35" s="117"/>
      <c r="AF35" s="117"/>
      <c r="AG35" s="41">
        <f>+Tableau274546177178179[[#This Row],[Surf Men ext]]</f>
        <v>5.39</v>
      </c>
      <c r="AH35" s="43" t="str">
        <f t="shared" si="49"/>
        <v/>
      </c>
      <c r="AI35" s="43" t="str">
        <f t="shared" si="50"/>
        <v/>
      </c>
      <c r="AJ35" s="43">
        <f t="shared" si="51"/>
        <v>5.39</v>
      </c>
      <c r="AK35" s="43" t="str">
        <f t="shared" si="52"/>
        <v/>
      </c>
      <c r="AL35" s="43" t="str">
        <f t="shared" si="53"/>
        <v/>
      </c>
      <c r="AM35" s="53">
        <f t="shared" si="73"/>
        <v>20.440000000000001</v>
      </c>
      <c r="AN35" s="101">
        <v>2027</v>
      </c>
      <c r="AO35" s="54" t="str">
        <f t="shared" si="54"/>
        <v/>
      </c>
      <c r="AP35" s="54" t="str">
        <f t="shared" si="55"/>
        <v/>
      </c>
      <c r="AQ35" s="54">
        <f t="shared" si="56"/>
        <v>20.440000000000001</v>
      </c>
      <c r="AR35" s="54" t="str">
        <f t="shared" si="57"/>
        <v/>
      </c>
      <c r="AS35" s="54" t="str">
        <f t="shared" si="58"/>
        <v/>
      </c>
      <c r="AT35" s="54">
        <f t="shared" si="74"/>
        <v>10.78</v>
      </c>
      <c r="AU35" s="55" t="s">
        <v>36</v>
      </c>
      <c r="AV35" s="56"/>
      <c r="AW35" s="55"/>
      <c r="AY35" s="49" t="s">
        <v>284</v>
      </c>
      <c r="AZ35" s="48"/>
      <c r="BA35" s="49"/>
    </row>
    <row r="36" spans="1:53" s="47" customFormat="1" x14ac:dyDescent="0.2">
      <c r="A36" s="37" t="s">
        <v>272</v>
      </c>
      <c r="B36" s="51" t="s">
        <v>93</v>
      </c>
      <c r="C36" s="82" t="s">
        <v>320</v>
      </c>
      <c r="D36" s="107" t="s">
        <v>316</v>
      </c>
      <c r="E36" s="56">
        <v>1.49</v>
      </c>
      <c r="F36" s="56">
        <v>3.62</v>
      </c>
      <c r="G36" s="52">
        <f t="shared" si="64"/>
        <v>5.39</v>
      </c>
      <c r="H36" s="42"/>
      <c r="I36" s="43" t="str">
        <f t="shared" si="65"/>
        <v/>
      </c>
      <c r="J36" s="42" t="s">
        <v>35</v>
      </c>
      <c r="K36" s="41">
        <f t="shared" si="66"/>
        <v>5.39</v>
      </c>
      <c r="L36" s="65">
        <f t="shared" si="67"/>
        <v>5.39</v>
      </c>
      <c r="M36" s="65" t="str">
        <f t="shared" si="68"/>
        <v/>
      </c>
      <c r="N36" s="65" t="str">
        <f t="shared" si="69"/>
        <v/>
      </c>
      <c r="O36" s="42"/>
      <c r="P36" s="41" t="str">
        <f t="shared" si="70"/>
        <v/>
      </c>
      <c r="Q36" s="42"/>
      <c r="R36" s="41" t="str">
        <f t="shared" si="71"/>
        <v/>
      </c>
      <c r="S36" s="42"/>
      <c r="T36" s="41" t="str">
        <f t="shared" si="72"/>
        <v/>
      </c>
      <c r="U36" s="43" t="s">
        <v>35</v>
      </c>
      <c r="V36" s="43" t="str">
        <f t="shared" si="43"/>
        <v/>
      </c>
      <c r="W36" s="43" t="str">
        <f t="shared" si="44"/>
        <v/>
      </c>
      <c r="X36" s="43">
        <f t="shared" si="45"/>
        <v>1</v>
      </c>
      <c r="Y36" s="43" t="str">
        <f t="shared" si="46"/>
        <v/>
      </c>
      <c r="Z36" s="43" t="str">
        <f t="shared" si="47"/>
        <v/>
      </c>
      <c r="AA36" s="43">
        <f t="shared" si="48"/>
        <v>10.220000000000001</v>
      </c>
      <c r="AB36" s="117"/>
      <c r="AC36" s="117"/>
      <c r="AD36" s="117"/>
      <c r="AE36" s="117"/>
      <c r="AF36" s="117"/>
      <c r="AG36" s="41">
        <f>+Tableau274546177178179[[#This Row],[Surf Men ext]]</f>
        <v>5.39</v>
      </c>
      <c r="AH36" s="43" t="str">
        <f t="shared" si="49"/>
        <v/>
      </c>
      <c r="AI36" s="43" t="str">
        <f t="shared" si="50"/>
        <v/>
      </c>
      <c r="AJ36" s="43">
        <f t="shared" si="51"/>
        <v>5.39</v>
      </c>
      <c r="AK36" s="43" t="str">
        <f t="shared" si="52"/>
        <v/>
      </c>
      <c r="AL36" s="43" t="str">
        <f t="shared" si="53"/>
        <v/>
      </c>
      <c r="AM36" s="53">
        <f t="shared" si="73"/>
        <v>20.440000000000001</v>
      </c>
      <c r="AN36" s="101">
        <v>2027</v>
      </c>
      <c r="AO36" s="54" t="str">
        <f t="shared" si="54"/>
        <v/>
      </c>
      <c r="AP36" s="54" t="str">
        <f t="shared" si="55"/>
        <v/>
      </c>
      <c r="AQ36" s="54">
        <f t="shared" si="56"/>
        <v>20.440000000000001</v>
      </c>
      <c r="AR36" s="54" t="str">
        <f t="shared" si="57"/>
        <v/>
      </c>
      <c r="AS36" s="54" t="str">
        <f t="shared" si="58"/>
        <v/>
      </c>
      <c r="AT36" s="54">
        <f t="shared" si="74"/>
        <v>10.78</v>
      </c>
      <c r="AU36" s="55" t="s">
        <v>36</v>
      </c>
      <c r="AV36" s="56"/>
      <c r="AW36" s="55"/>
      <c r="AY36" s="49" t="s">
        <v>284</v>
      </c>
      <c r="AZ36" s="48"/>
      <c r="BA36" s="49"/>
    </row>
    <row r="37" spans="1:53" s="47" customFormat="1" x14ac:dyDescent="0.2">
      <c r="A37" s="37" t="s">
        <v>272</v>
      </c>
      <c r="B37" s="51" t="s">
        <v>93</v>
      </c>
      <c r="C37" s="82" t="s">
        <v>321</v>
      </c>
      <c r="D37" s="107" t="s">
        <v>316</v>
      </c>
      <c r="E37" s="56">
        <v>1.49</v>
      </c>
      <c r="F37" s="56">
        <v>3.62</v>
      </c>
      <c r="G37" s="52">
        <f t="shared" si="64"/>
        <v>5.39</v>
      </c>
      <c r="H37" s="42"/>
      <c r="I37" s="43" t="str">
        <f t="shared" si="65"/>
        <v/>
      </c>
      <c r="J37" s="42" t="s">
        <v>35</v>
      </c>
      <c r="K37" s="41">
        <f t="shared" si="66"/>
        <v>5.39</v>
      </c>
      <c r="L37" s="65">
        <f t="shared" si="67"/>
        <v>5.39</v>
      </c>
      <c r="M37" s="65" t="str">
        <f t="shared" si="68"/>
        <v/>
      </c>
      <c r="N37" s="65" t="str">
        <f t="shared" si="69"/>
        <v/>
      </c>
      <c r="O37" s="42"/>
      <c r="P37" s="41" t="str">
        <f t="shared" si="70"/>
        <v/>
      </c>
      <c r="Q37" s="42"/>
      <c r="R37" s="41" t="str">
        <f t="shared" si="71"/>
        <v/>
      </c>
      <c r="S37" s="42"/>
      <c r="T37" s="41" t="str">
        <f t="shared" si="72"/>
        <v/>
      </c>
      <c r="U37" s="43" t="s">
        <v>35</v>
      </c>
      <c r="V37" s="43" t="str">
        <f t="shared" si="43"/>
        <v/>
      </c>
      <c r="W37" s="43" t="str">
        <f t="shared" si="44"/>
        <v/>
      </c>
      <c r="X37" s="43">
        <f t="shared" si="45"/>
        <v>1</v>
      </c>
      <c r="Y37" s="43" t="str">
        <f t="shared" si="46"/>
        <v/>
      </c>
      <c r="Z37" s="43" t="str">
        <f t="shared" si="47"/>
        <v/>
      </c>
      <c r="AA37" s="43">
        <f t="shared" si="48"/>
        <v>10.220000000000001</v>
      </c>
      <c r="AB37" s="117"/>
      <c r="AC37" s="117"/>
      <c r="AD37" s="117"/>
      <c r="AE37" s="117"/>
      <c r="AF37" s="117"/>
      <c r="AG37" s="41">
        <f>+Tableau274546177178179[[#This Row],[Surf Men ext]]</f>
        <v>5.39</v>
      </c>
      <c r="AH37" s="43" t="str">
        <f t="shared" si="49"/>
        <v/>
      </c>
      <c r="AI37" s="43" t="str">
        <f t="shared" si="50"/>
        <v/>
      </c>
      <c r="AJ37" s="43">
        <f t="shared" si="51"/>
        <v>5.39</v>
      </c>
      <c r="AK37" s="43" t="str">
        <f t="shared" si="52"/>
        <v/>
      </c>
      <c r="AL37" s="43" t="str">
        <f t="shared" si="53"/>
        <v/>
      </c>
      <c r="AM37" s="53">
        <f t="shared" si="73"/>
        <v>20.440000000000001</v>
      </c>
      <c r="AN37" s="101">
        <v>2027</v>
      </c>
      <c r="AO37" s="54" t="str">
        <f t="shared" si="54"/>
        <v/>
      </c>
      <c r="AP37" s="54" t="str">
        <f t="shared" si="55"/>
        <v/>
      </c>
      <c r="AQ37" s="54">
        <f t="shared" si="56"/>
        <v>20.440000000000001</v>
      </c>
      <c r="AR37" s="54" t="str">
        <f t="shared" si="57"/>
        <v/>
      </c>
      <c r="AS37" s="54" t="str">
        <f t="shared" si="58"/>
        <v/>
      </c>
      <c r="AT37" s="54">
        <f t="shared" si="74"/>
        <v>10.78</v>
      </c>
      <c r="AU37" s="55" t="s">
        <v>36</v>
      </c>
      <c r="AV37" s="56"/>
      <c r="AW37" s="55"/>
      <c r="AY37" s="49" t="s">
        <v>284</v>
      </c>
      <c r="AZ37" s="48"/>
      <c r="BA37" s="49"/>
    </row>
    <row r="38" spans="1:53" s="47" customFormat="1" x14ac:dyDescent="0.2">
      <c r="A38" s="37" t="s">
        <v>272</v>
      </c>
      <c r="B38" s="51" t="s">
        <v>93</v>
      </c>
      <c r="C38" s="82" t="s">
        <v>322</v>
      </c>
      <c r="D38" s="107" t="s">
        <v>316</v>
      </c>
      <c r="E38" s="56">
        <v>1.49</v>
      </c>
      <c r="F38" s="56">
        <v>3.62</v>
      </c>
      <c r="G38" s="52">
        <f t="shared" si="64"/>
        <v>5.39</v>
      </c>
      <c r="H38" s="42"/>
      <c r="I38" s="43" t="str">
        <f t="shared" si="65"/>
        <v/>
      </c>
      <c r="J38" s="42" t="s">
        <v>35</v>
      </c>
      <c r="K38" s="41">
        <f t="shared" si="66"/>
        <v>5.39</v>
      </c>
      <c r="L38" s="65">
        <f t="shared" si="67"/>
        <v>5.39</v>
      </c>
      <c r="M38" s="65" t="str">
        <f t="shared" si="68"/>
        <v/>
      </c>
      <c r="N38" s="65" t="str">
        <f t="shared" si="69"/>
        <v/>
      </c>
      <c r="O38" s="42"/>
      <c r="P38" s="41" t="str">
        <f t="shared" si="70"/>
        <v/>
      </c>
      <c r="Q38" s="42"/>
      <c r="R38" s="41" t="str">
        <f t="shared" si="71"/>
        <v/>
      </c>
      <c r="S38" s="42"/>
      <c r="T38" s="41" t="str">
        <f t="shared" si="72"/>
        <v/>
      </c>
      <c r="U38" s="43" t="s">
        <v>35</v>
      </c>
      <c r="V38" s="43" t="str">
        <f t="shared" si="43"/>
        <v/>
      </c>
      <c r="W38" s="43" t="str">
        <f t="shared" si="44"/>
        <v/>
      </c>
      <c r="X38" s="43">
        <f t="shared" si="45"/>
        <v>1</v>
      </c>
      <c r="Y38" s="43" t="str">
        <f t="shared" si="46"/>
        <v/>
      </c>
      <c r="Z38" s="43" t="str">
        <f t="shared" si="47"/>
        <v/>
      </c>
      <c r="AA38" s="43">
        <f t="shared" si="48"/>
        <v>10.220000000000001</v>
      </c>
      <c r="AB38" s="117"/>
      <c r="AC38" s="117"/>
      <c r="AD38" s="117"/>
      <c r="AE38" s="117"/>
      <c r="AF38" s="117"/>
      <c r="AG38" s="41">
        <f>+Tableau274546177178179[[#This Row],[Surf Men ext]]</f>
        <v>5.39</v>
      </c>
      <c r="AH38" s="43" t="str">
        <f t="shared" si="49"/>
        <v/>
      </c>
      <c r="AI38" s="43" t="str">
        <f t="shared" si="50"/>
        <v/>
      </c>
      <c r="AJ38" s="43">
        <f t="shared" si="51"/>
        <v>5.39</v>
      </c>
      <c r="AK38" s="43" t="str">
        <f t="shared" si="52"/>
        <v/>
      </c>
      <c r="AL38" s="43" t="str">
        <f t="shared" si="53"/>
        <v/>
      </c>
      <c r="AM38" s="53">
        <f t="shared" si="73"/>
        <v>20.440000000000001</v>
      </c>
      <c r="AN38" s="101">
        <v>2027</v>
      </c>
      <c r="AO38" s="54" t="str">
        <f t="shared" si="54"/>
        <v/>
      </c>
      <c r="AP38" s="54" t="str">
        <f t="shared" si="55"/>
        <v/>
      </c>
      <c r="AQ38" s="54">
        <f t="shared" si="56"/>
        <v>20.440000000000001</v>
      </c>
      <c r="AR38" s="54" t="str">
        <f t="shared" si="57"/>
        <v/>
      </c>
      <c r="AS38" s="54" t="str">
        <f t="shared" si="58"/>
        <v/>
      </c>
      <c r="AT38" s="54">
        <f t="shared" si="74"/>
        <v>10.78</v>
      </c>
      <c r="AU38" s="55" t="s">
        <v>36</v>
      </c>
      <c r="AV38" s="56"/>
      <c r="AW38" s="55"/>
      <c r="AY38" s="49" t="s">
        <v>284</v>
      </c>
      <c r="AZ38" s="48"/>
      <c r="BA38" s="49"/>
    </row>
    <row r="39" spans="1:53" s="47" customFormat="1" x14ac:dyDescent="0.2">
      <c r="A39" s="37" t="s">
        <v>272</v>
      </c>
      <c r="B39" s="51" t="s">
        <v>93</v>
      </c>
      <c r="C39" s="82" t="s">
        <v>323</v>
      </c>
      <c r="D39" s="107" t="s">
        <v>316</v>
      </c>
      <c r="E39" s="56">
        <v>1.49</v>
      </c>
      <c r="F39" s="56">
        <v>3.62</v>
      </c>
      <c r="G39" s="52">
        <f t="shared" si="64"/>
        <v>5.39</v>
      </c>
      <c r="H39" s="42"/>
      <c r="I39" s="43" t="str">
        <f t="shared" si="65"/>
        <v/>
      </c>
      <c r="J39" s="42" t="s">
        <v>35</v>
      </c>
      <c r="K39" s="41">
        <f t="shared" si="66"/>
        <v>5.39</v>
      </c>
      <c r="L39" s="65">
        <f t="shared" si="67"/>
        <v>5.39</v>
      </c>
      <c r="M39" s="65" t="str">
        <f t="shared" si="68"/>
        <v/>
      </c>
      <c r="N39" s="65" t="str">
        <f t="shared" si="69"/>
        <v/>
      </c>
      <c r="O39" s="42"/>
      <c r="P39" s="41" t="str">
        <f t="shared" si="70"/>
        <v/>
      </c>
      <c r="Q39" s="42"/>
      <c r="R39" s="41" t="str">
        <f t="shared" si="71"/>
        <v/>
      </c>
      <c r="S39" s="42"/>
      <c r="T39" s="41" t="str">
        <f t="shared" si="72"/>
        <v/>
      </c>
      <c r="U39" s="43" t="s">
        <v>35</v>
      </c>
      <c r="V39" s="43" t="str">
        <f t="shared" si="43"/>
        <v/>
      </c>
      <c r="W39" s="43" t="str">
        <f t="shared" si="44"/>
        <v/>
      </c>
      <c r="X39" s="43">
        <f t="shared" si="45"/>
        <v>1</v>
      </c>
      <c r="Y39" s="43" t="str">
        <f t="shared" si="46"/>
        <v/>
      </c>
      <c r="Z39" s="43" t="str">
        <f t="shared" si="47"/>
        <v/>
      </c>
      <c r="AA39" s="43">
        <f t="shared" si="48"/>
        <v>10.220000000000001</v>
      </c>
      <c r="AB39" s="117"/>
      <c r="AC39" s="117"/>
      <c r="AD39" s="117"/>
      <c r="AE39" s="117"/>
      <c r="AF39" s="117"/>
      <c r="AG39" s="41">
        <f>+Tableau274546177178179[[#This Row],[Surf Men ext]]</f>
        <v>5.39</v>
      </c>
      <c r="AH39" s="43" t="str">
        <f t="shared" si="49"/>
        <v/>
      </c>
      <c r="AI39" s="43" t="str">
        <f t="shared" si="50"/>
        <v/>
      </c>
      <c r="AJ39" s="43">
        <f t="shared" si="51"/>
        <v>5.39</v>
      </c>
      <c r="AK39" s="43" t="str">
        <f t="shared" si="52"/>
        <v/>
      </c>
      <c r="AL39" s="43" t="str">
        <f t="shared" si="53"/>
        <v/>
      </c>
      <c r="AM39" s="53">
        <f t="shared" si="73"/>
        <v>20.440000000000001</v>
      </c>
      <c r="AN39" s="101">
        <v>2027</v>
      </c>
      <c r="AO39" s="54" t="str">
        <f t="shared" si="54"/>
        <v/>
      </c>
      <c r="AP39" s="54" t="str">
        <f t="shared" si="55"/>
        <v/>
      </c>
      <c r="AQ39" s="54">
        <f t="shared" si="56"/>
        <v>20.440000000000001</v>
      </c>
      <c r="AR39" s="54" t="str">
        <f t="shared" si="57"/>
        <v/>
      </c>
      <c r="AS39" s="54" t="str">
        <f t="shared" si="58"/>
        <v/>
      </c>
      <c r="AT39" s="54">
        <f t="shared" si="74"/>
        <v>10.78</v>
      </c>
      <c r="AU39" s="55" t="s">
        <v>36</v>
      </c>
      <c r="AV39" s="56"/>
      <c r="AW39" s="55"/>
      <c r="AY39" s="49" t="s">
        <v>284</v>
      </c>
      <c r="AZ39" s="48"/>
      <c r="BA39" s="49"/>
    </row>
    <row r="40" spans="1:53" s="47" customFormat="1" x14ac:dyDescent="0.2">
      <c r="A40" s="37" t="s">
        <v>272</v>
      </c>
      <c r="B40" s="51" t="s">
        <v>93</v>
      </c>
      <c r="C40" s="82" t="s">
        <v>324</v>
      </c>
      <c r="D40" s="107" t="s">
        <v>316</v>
      </c>
      <c r="E40" s="56">
        <v>1.49</v>
      </c>
      <c r="F40" s="56">
        <v>3.62</v>
      </c>
      <c r="G40" s="52">
        <f t="shared" si="64"/>
        <v>5.39</v>
      </c>
      <c r="H40" s="42"/>
      <c r="I40" s="43" t="str">
        <f t="shared" si="65"/>
        <v/>
      </c>
      <c r="J40" s="42" t="s">
        <v>35</v>
      </c>
      <c r="K40" s="41">
        <f t="shared" si="66"/>
        <v>5.39</v>
      </c>
      <c r="L40" s="65">
        <f t="shared" si="67"/>
        <v>5.39</v>
      </c>
      <c r="M40" s="65" t="str">
        <f t="shared" si="68"/>
        <v/>
      </c>
      <c r="N40" s="65" t="str">
        <f t="shared" si="69"/>
        <v/>
      </c>
      <c r="O40" s="42"/>
      <c r="P40" s="41" t="str">
        <f t="shared" si="70"/>
        <v/>
      </c>
      <c r="Q40" s="42"/>
      <c r="R40" s="41" t="str">
        <f t="shared" si="71"/>
        <v/>
      </c>
      <c r="S40" s="42"/>
      <c r="T40" s="41" t="str">
        <f t="shared" si="72"/>
        <v/>
      </c>
      <c r="U40" s="43" t="s">
        <v>35</v>
      </c>
      <c r="V40" s="43" t="str">
        <f t="shared" si="43"/>
        <v/>
      </c>
      <c r="W40" s="43" t="str">
        <f t="shared" si="44"/>
        <v/>
      </c>
      <c r="X40" s="43">
        <f t="shared" si="45"/>
        <v>1</v>
      </c>
      <c r="Y40" s="43" t="str">
        <f t="shared" si="46"/>
        <v/>
      </c>
      <c r="Z40" s="43" t="str">
        <f t="shared" si="47"/>
        <v/>
      </c>
      <c r="AA40" s="43">
        <f t="shared" si="48"/>
        <v>10.220000000000001</v>
      </c>
      <c r="AB40" s="117"/>
      <c r="AC40" s="117"/>
      <c r="AD40" s="117"/>
      <c r="AE40" s="117"/>
      <c r="AF40" s="117"/>
      <c r="AG40" s="41">
        <f>+Tableau274546177178179[[#This Row],[Surf Men ext]]</f>
        <v>5.39</v>
      </c>
      <c r="AH40" s="43" t="str">
        <f t="shared" si="49"/>
        <v/>
      </c>
      <c r="AI40" s="43" t="str">
        <f t="shared" si="50"/>
        <v/>
      </c>
      <c r="AJ40" s="43">
        <f t="shared" si="51"/>
        <v>5.39</v>
      </c>
      <c r="AK40" s="43" t="str">
        <f t="shared" si="52"/>
        <v/>
      </c>
      <c r="AL40" s="43" t="str">
        <f t="shared" si="53"/>
        <v/>
      </c>
      <c r="AM40" s="53">
        <f t="shared" si="73"/>
        <v>20.440000000000001</v>
      </c>
      <c r="AN40" s="101">
        <v>2027</v>
      </c>
      <c r="AO40" s="54" t="str">
        <f t="shared" si="54"/>
        <v/>
      </c>
      <c r="AP40" s="54" t="str">
        <f t="shared" si="55"/>
        <v/>
      </c>
      <c r="AQ40" s="54">
        <f t="shared" si="56"/>
        <v>20.440000000000001</v>
      </c>
      <c r="AR40" s="54" t="str">
        <f t="shared" si="57"/>
        <v/>
      </c>
      <c r="AS40" s="54" t="str">
        <f t="shared" si="58"/>
        <v/>
      </c>
      <c r="AT40" s="54">
        <f t="shared" si="74"/>
        <v>10.78</v>
      </c>
      <c r="AU40" s="55" t="s">
        <v>36</v>
      </c>
      <c r="AV40" s="56"/>
      <c r="AW40" s="55"/>
      <c r="AY40" s="49" t="s">
        <v>284</v>
      </c>
      <c r="AZ40" s="48"/>
      <c r="BA40" s="49"/>
    </row>
    <row r="41" spans="1:53" s="47" customFormat="1" x14ac:dyDescent="0.2">
      <c r="A41" s="37" t="s">
        <v>272</v>
      </c>
      <c r="B41" s="51" t="s">
        <v>93</v>
      </c>
      <c r="C41" s="82" t="s">
        <v>325</v>
      </c>
      <c r="D41" s="107" t="s">
        <v>316</v>
      </c>
      <c r="E41" s="56">
        <v>1.49</v>
      </c>
      <c r="F41" s="56">
        <v>3.62</v>
      </c>
      <c r="G41" s="52">
        <f t="shared" si="64"/>
        <v>5.39</v>
      </c>
      <c r="H41" s="42"/>
      <c r="I41" s="43" t="str">
        <f t="shared" si="65"/>
        <v/>
      </c>
      <c r="J41" s="42" t="s">
        <v>35</v>
      </c>
      <c r="K41" s="41">
        <f t="shared" si="66"/>
        <v>5.39</v>
      </c>
      <c r="L41" s="65">
        <f t="shared" si="67"/>
        <v>5.39</v>
      </c>
      <c r="M41" s="65" t="str">
        <f t="shared" si="68"/>
        <v/>
      </c>
      <c r="N41" s="65" t="str">
        <f t="shared" si="69"/>
        <v/>
      </c>
      <c r="O41" s="42"/>
      <c r="P41" s="41" t="str">
        <f t="shared" si="70"/>
        <v/>
      </c>
      <c r="Q41" s="42"/>
      <c r="R41" s="41" t="str">
        <f t="shared" si="71"/>
        <v/>
      </c>
      <c r="S41" s="42"/>
      <c r="T41" s="41" t="str">
        <f t="shared" si="72"/>
        <v/>
      </c>
      <c r="U41" s="43" t="s">
        <v>35</v>
      </c>
      <c r="V41" s="43" t="str">
        <f t="shared" si="43"/>
        <v/>
      </c>
      <c r="W41" s="43" t="str">
        <f t="shared" si="44"/>
        <v/>
      </c>
      <c r="X41" s="43">
        <f t="shared" si="45"/>
        <v>1</v>
      </c>
      <c r="Y41" s="43" t="str">
        <f t="shared" si="46"/>
        <v/>
      </c>
      <c r="Z41" s="43" t="str">
        <f t="shared" si="47"/>
        <v/>
      </c>
      <c r="AA41" s="43">
        <f t="shared" si="48"/>
        <v>10.220000000000001</v>
      </c>
      <c r="AB41" s="117"/>
      <c r="AC41" s="117"/>
      <c r="AD41" s="117"/>
      <c r="AE41" s="117"/>
      <c r="AF41" s="117"/>
      <c r="AG41" s="41">
        <f>+Tableau274546177178179[[#This Row],[Surf Men ext]]</f>
        <v>5.39</v>
      </c>
      <c r="AH41" s="43" t="str">
        <f t="shared" si="49"/>
        <v/>
      </c>
      <c r="AI41" s="43" t="str">
        <f t="shared" si="50"/>
        <v/>
      </c>
      <c r="AJ41" s="43">
        <f t="shared" si="51"/>
        <v>5.39</v>
      </c>
      <c r="AK41" s="43" t="str">
        <f t="shared" si="52"/>
        <v/>
      </c>
      <c r="AL41" s="43" t="str">
        <f t="shared" si="53"/>
        <v/>
      </c>
      <c r="AM41" s="53">
        <f t="shared" si="73"/>
        <v>20.440000000000001</v>
      </c>
      <c r="AN41" s="101">
        <v>2027</v>
      </c>
      <c r="AO41" s="54" t="str">
        <f t="shared" si="54"/>
        <v/>
      </c>
      <c r="AP41" s="54" t="str">
        <f t="shared" si="55"/>
        <v/>
      </c>
      <c r="AQ41" s="54">
        <f t="shared" si="56"/>
        <v>20.440000000000001</v>
      </c>
      <c r="AR41" s="54" t="str">
        <f t="shared" si="57"/>
        <v/>
      </c>
      <c r="AS41" s="54" t="str">
        <f t="shared" si="58"/>
        <v/>
      </c>
      <c r="AT41" s="54">
        <f t="shared" si="74"/>
        <v>10.78</v>
      </c>
      <c r="AU41" s="55" t="s">
        <v>36</v>
      </c>
      <c r="AV41" s="56"/>
      <c r="AW41" s="55"/>
      <c r="AY41" s="49" t="s">
        <v>284</v>
      </c>
      <c r="AZ41" s="48"/>
      <c r="BA41" s="49"/>
    </row>
    <row r="42" spans="1:53" s="47" customFormat="1" x14ac:dyDescent="0.2">
      <c r="A42" s="37" t="s">
        <v>272</v>
      </c>
      <c r="B42" s="51" t="s">
        <v>93</v>
      </c>
      <c r="C42" s="91" t="s">
        <v>326</v>
      </c>
      <c r="D42" s="107" t="s">
        <v>327</v>
      </c>
      <c r="E42" s="56">
        <v>1.49</v>
      </c>
      <c r="F42" s="56">
        <v>3.62</v>
      </c>
      <c r="G42" s="52">
        <f t="shared" si="64"/>
        <v>5.39</v>
      </c>
      <c r="H42" s="42"/>
      <c r="I42" s="43" t="str">
        <f t="shared" si="65"/>
        <v/>
      </c>
      <c r="J42" s="42" t="s">
        <v>35</v>
      </c>
      <c r="K42" s="41">
        <f t="shared" si="66"/>
        <v>5.39</v>
      </c>
      <c r="L42" s="65">
        <f t="shared" si="67"/>
        <v>5.39</v>
      </c>
      <c r="M42" s="65" t="str">
        <f t="shared" si="68"/>
        <v/>
      </c>
      <c r="N42" s="65" t="str">
        <f t="shared" si="69"/>
        <v/>
      </c>
      <c r="O42" s="42"/>
      <c r="P42" s="41" t="str">
        <f t="shared" si="70"/>
        <v/>
      </c>
      <c r="Q42" s="42"/>
      <c r="R42" s="41" t="str">
        <f t="shared" si="71"/>
        <v/>
      </c>
      <c r="S42" s="42"/>
      <c r="T42" s="41" t="str">
        <f t="shared" si="72"/>
        <v/>
      </c>
      <c r="U42" s="43" t="s">
        <v>35</v>
      </c>
      <c r="V42" s="43" t="str">
        <f t="shared" si="43"/>
        <v/>
      </c>
      <c r="W42" s="43">
        <f t="shared" si="44"/>
        <v>1</v>
      </c>
      <c r="X42" s="43" t="str">
        <f t="shared" si="45"/>
        <v/>
      </c>
      <c r="Y42" s="43" t="str">
        <f t="shared" si="46"/>
        <v/>
      </c>
      <c r="Z42" s="43" t="str">
        <f t="shared" si="47"/>
        <v/>
      </c>
      <c r="AA42" s="43">
        <f t="shared" si="48"/>
        <v>10.220000000000001</v>
      </c>
      <c r="AB42" s="117"/>
      <c r="AC42" s="117"/>
      <c r="AD42" s="117"/>
      <c r="AE42" s="117"/>
      <c r="AF42" s="117"/>
      <c r="AG42" s="41">
        <f>+Tableau274546177178179[[#This Row],[Surf Men ext]]</f>
        <v>5.39</v>
      </c>
      <c r="AH42" s="43" t="str">
        <f t="shared" si="49"/>
        <v/>
      </c>
      <c r="AI42" s="43">
        <f t="shared" si="50"/>
        <v>5.39</v>
      </c>
      <c r="AJ42" s="43" t="str">
        <f t="shared" si="51"/>
        <v/>
      </c>
      <c r="AK42" s="43" t="str">
        <f t="shared" si="52"/>
        <v/>
      </c>
      <c r="AL42" s="43" t="str">
        <f t="shared" si="53"/>
        <v/>
      </c>
      <c r="AM42" s="53">
        <f t="shared" si="73"/>
        <v>20.440000000000001</v>
      </c>
      <c r="AN42" s="101">
        <v>2026</v>
      </c>
      <c r="AO42" s="54" t="str">
        <f t="shared" si="54"/>
        <v/>
      </c>
      <c r="AP42" s="54">
        <f t="shared" si="55"/>
        <v>20.440000000000001</v>
      </c>
      <c r="AQ42" s="54" t="str">
        <f t="shared" si="56"/>
        <v/>
      </c>
      <c r="AR42" s="54" t="str">
        <f t="shared" si="57"/>
        <v/>
      </c>
      <c r="AS42" s="54" t="str">
        <f t="shared" si="58"/>
        <v/>
      </c>
      <c r="AT42" s="54">
        <f t="shared" si="74"/>
        <v>10.78</v>
      </c>
      <c r="AU42" s="55" t="s">
        <v>36</v>
      </c>
      <c r="AV42" s="56"/>
      <c r="AW42" s="55"/>
      <c r="AY42" s="49" t="s">
        <v>284</v>
      </c>
      <c r="AZ42" s="48"/>
      <c r="BA42" s="49" t="s">
        <v>695</v>
      </c>
    </row>
    <row r="43" spans="1:53" s="47" customFormat="1" x14ac:dyDescent="0.2">
      <c r="A43" s="37" t="s">
        <v>272</v>
      </c>
      <c r="B43" s="51" t="s">
        <v>93</v>
      </c>
      <c r="C43" s="91" t="s">
        <v>328</v>
      </c>
      <c r="D43" s="107" t="s">
        <v>327</v>
      </c>
      <c r="E43" s="56">
        <v>1.49</v>
      </c>
      <c r="F43" s="56">
        <v>3.62</v>
      </c>
      <c r="G43" s="52">
        <f t="shared" si="64"/>
        <v>5.39</v>
      </c>
      <c r="H43" s="42"/>
      <c r="I43" s="43" t="str">
        <f t="shared" si="65"/>
        <v/>
      </c>
      <c r="J43" s="42" t="s">
        <v>35</v>
      </c>
      <c r="K43" s="41">
        <f t="shared" si="66"/>
        <v>5.39</v>
      </c>
      <c r="L43" s="65">
        <f t="shared" si="67"/>
        <v>5.39</v>
      </c>
      <c r="M43" s="65" t="str">
        <f t="shared" si="68"/>
        <v/>
      </c>
      <c r="N43" s="65" t="str">
        <f t="shared" si="69"/>
        <v/>
      </c>
      <c r="O43" s="42"/>
      <c r="P43" s="41" t="str">
        <f t="shared" si="70"/>
        <v/>
      </c>
      <c r="Q43" s="42"/>
      <c r="R43" s="41" t="str">
        <f t="shared" si="71"/>
        <v/>
      </c>
      <c r="S43" s="42"/>
      <c r="T43" s="41" t="str">
        <f t="shared" si="72"/>
        <v/>
      </c>
      <c r="U43" s="43" t="s">
        <v>35</v>
      </c>
      <c r="V43" s="43" t="str">
        <f t="shared" si="43"/>
        <v/>
      </c>
      <c r="W43" s="43">
        <f t="shared" si="44"/>
        <v>1</v>
      </c>
      <c r="X43" s="43" t="str">
        <f t="shared" si="45"/>
        <v/>
      </c>
      <c r="Y43" s="43" t="str">
        <f t="shared" si="46"/>
        <v/>
      </c>
      <c r="Z43" s="43" t="str">
        <f t="shared" si="47"/>
        <v/>
      </c>
      <c r="AA43" s="43">
        <f t="shared" si="48"/>
        <v>10.220000000000001</v>
      </c>
      <c r="AB43" s="117"/>
      <c r="AC43" s="117"/>
      <c r="AD43" s="117"/>
      <c r="AE43" s="117"/>
      <c r="AF43" s="117"/>
      <c r="AG43" s="41">
        <f>+Tableau274546177178179[[#This Row],[Surf Men ext]]</f>
        <v>5.39</v>
      </c>
      <c r="AH43" s="43" t="str">
        <f t="shared" si="49"/>
        <v/>
      </c>
      <c r="AI43" s="43">
        <f t="shared" si="50"/>
        <v>5.39</v>
      </c>
      <c r="AJ43" s="43" t="str">
        <f t="shared" si="51"/>
        <v/>
      </c>
      <c r="AK43" s="43" t="str">
        <f t="shared" si="52"/>
        <v/>
      </c>
      <c r="AL43" s="43" t="str">
        <f t="shared" si="53"/>
        <v/>
      </c>
      <c r="AM43" s="53">
        <f t="shared" si="73"/>
        <v>20.440000000000001</v>
      </c>
      <c r="AN43" s="101">
        <v>2026</v>
      </c>
      <c r="AO43" s="54" t="str">
        <f t="shared" si="54"/>
        <v/>
      </c>
      <c r="AP43" s="54">
        <f t="shared" si="55"/>
        <v>20.440000000000001</v>
      </c>
      <c r="AQ43" s="54" t="str">
        <f t="shared" si="56"/>
        <v/>
      </c>
      <c r="AR43" s="54" t="str">
        <f t="shared" si="57"/>
        <v/>
      </c>
      <c r="AS43" s="54" t="str">
        <f t="shared" si="58"/>
        <v/>
      </c>
      <c r="AT43" s="54">
        <f t="shared" si="74"/>
        <v>10.78</v>
      </c>
      <c r="AU43" s="55" t="s">
        <v>36</v>
      </c>
      <c r="AV43" s="56"/>
      <c r="AW43" s="55"/>
      <c r="AY43" s="49" t="s">
        <v>284</v>
      </c>
      <c r="AZ43" s="48"/>
      <c r="BA43" s="49" t="s">
        <v>695</v>
      </c>
    </row>
    <row r="44" spans="1:53" s="47" customFormat="1" x14ac:dyDescent="0.2">
      <c r="A44" s="37" t="s">
        <v>272</v>
      </c>
      <c r="B44" s="51" t="s">
        <v>93</v>
      </c>
      <c r="C44" s="91" t="s">
        <v>329</v>
      </c>
      <c r="D44" s="107" t="s">
        <v>327</v>
      </c>
      <c r="E44" s="56">
        <v>1.49</v>
      </c>
      <c r="F44" s="56">
        <v>3.62</v>
      </c>
      <c r="G44" s="52">
        <f t="shared" si="64"/>
        <v>5.39</v>
      </c>
      <c r="H44" s="42"/>
      <c r="I44" s="43" t="str">
        <f t="shared" si="65"/>
        <v/>
      </c>
      <c r="J44" s="42" t="s">
        <v>35</v>
      </c>
      <c r="K44" s="41">
        <f t="shared" si="66"/>
        <v>5.39</v>
      </c>
      <c r="L44" s="65">
        <f t="shared" si="67"/>
        <v>5.39</v>
      </c>
      <c r="M44" s="65" t="str">
        <f t="shared" si="68"/>
        <v/>
      </c>
      <c r="N44" s="65" t="str">
        <f t="shared" si="69"/>
        <v/>
      </c>
      <c r="O44" s="42"/>
      <c r="P44" s="41" t="str">
        <f t="shared" si="70"/>
        <v/>
      </c>
      <c r="Q44" s="42"/>
      <c r="R44" s="41" t="str">
        <f t="shared" si="71"/>
        <v/>
      </c>
      <c r="S44" s="42"/>
      <c r="T44" s="41" t="str">
        <f t="shared" si="72"/>
        <v/>
      </c>
      <c r="U44" s="43" t="s">
        <v>35</v>
      </c>
      <c r="V44" s="43" t="str">
        <f t="shared" si="43"/>
        <v/>
      </c>
      <c r="W44" s="43">
        <f t="shared" si="44"/>
        <v>1</v>
      </c>
      <c r="X44" s="43" t="str">
        <f t="shared" si="45"/>
        <v/>
      </c>
      <c r="Y44" s="43" t="str">
        <f t="shared" si="46"/>
        <v/>
      </c>
      <c r="Z44" s="43" t="str">
        <f t="shared" si="47"/>
        <v/>
      </c>
      <c r="AA44" s="43">
        <f t="shared" si="48"/>
        <v>10.220000000000001</v>
      </c>
      <c r="AB44" s="117"/>
      <c r="AC44" s="117"/>
      <c r="AD44" s="117"/>
      <c r="AE44" s="117"/>
      <c r="AF44" s="117"/>
      <c r="AG44" s="41">
        <f>+Tableau274546177178179[[#This Row],[Surf Men ext]]</f>
        <v>5.39</v>
      </c>
      <c r="AH44" s="43" t="str">
        <f t="shared" si="49"/>
        <v/>
      </c>
      <c r="AI44" s="43">
        <f t="shared" si="50"/>
        <v>5.39</v>
      </c>
      <c r="AJ44" s="43" t="str">
        <f t="shared" si="51"/>
        <v/>
      </c>
      <c r="AK44" s="43" t="str">
        <f t="shared" si="52"/>
        <v/>
      </c>
      <c r="AL44" s="43" t="str">
        <f t="shared" si="53"/>
        <v/>
      </c>
      <c r="AM44" s="53">
        <f t="shared" si="73"/>
        <v>20.440000000000001</v>
      </c>
      <c r="AN44" s="101">
        <v>2026</v>
      </c>
      <c r="AO44" s="54" t="str">
        <f t="shared" si="54"/>
        <v/>
      </c>
      <c r="AP44" s="54">
        <f t="shared" si="55"/>
        <v>20.440000000000001</v>
      </c>
      <c r="AQ44" s="54" t="str">
        <f t="shared" si="56"/>
        <v/>
      </c>
      <c r="AR44" s="54" t="str">
        <f t="shared" si="57"/>
        <v/>
      </c>
      <c r="AS44" s="54" t="str">
        <f t="shared" si="58"/>
        <v/>
      </c>
      <c r="AT44" s="54">
        <f t="shared" si="74"/>
        <v>10.78</v>
      </c>
      <c r="AU44" s="55" t="s">
        <v>36</v>
      </c>
      <c r="AV44" s="56"/>
      <c r="AW44" s="55"/>
      <c r="AY44" s="49" t="s">
        <v>284</v>
      </c>
      <c r="AZ44" s="48"/>
      <c r="BA44" s="49" t="s">
        <v>695</v>
      </c>
    </row>
    <row r="45" spans="1:53" s="47" customFormat="1" x14ac:dyDescent="0.2">
      <c r="A45" s="37" t="s">
        <v>272</v>
      </c>
      <c r="B45" s="51" t="s">
        <v>93</v>
      </c>
      <c r="C45" s="91" t="s">
        <v>330</v>
      </c>
      <c r="D45" s="107" t="s">
        <v>327</v>
      </c>
      <c r="E45" s="56">
        <v>1.49</v>
      </c>
      <c r="F45" s="56">
        <v>3.62</v>
      </c>
      <c r="G45" s="52">
        <f t="shared" si="64"/>
        <v>5.39</v>
      </c>
      <c r="H45" s="42"/>
      <c r="I45" s="43" t="str">
        <f t="shared" si="65"/>
        <v/>
      </c>
      <c r="J45" s="42" t="s">
        <v>35</v>
      </c>
      <c r="K45" s="41">
        <f t="shared" si="66"/>
        <v>5.39</v>
      </c>
      <c r="L45" s="65">
        <f t="shared" si="67"/>
        <v>5.39</v>
      </c>
      <c r="M45" s="65" t="str">
        <f t="shared" si="68"/>
        <v/>
      </c>
      <c r="N45" s="65" t="str">
        <f t="shared" si="69"/>
        <v/>
      </c>
      <c r="O45" s="42"/>
      <c r="P45" s="41" t="str">
        <f t="shared" si="70"/>
        <v/>
      </c>
      <c r="Q45" s="42"/>
      <c r="R45" s="41" t="str">
        <f t="shared" si="71"/>
        <v/>
      </c>
      <c r="S45" s="42"/>
      <c r="T45" s="41" t="str">
        <f t="shared" si="72"/>
        <v/>
      </c>
      <c r="U45" s="43" t="s">
        <v>35</v>
      </c>
      <c r="V45" s="43" t="str">
        <f t="shared" si="43"/>
        <v/>
      </c>
      <c r="W45" s="43">
        <f t="shared" si="44"/>
        <v>1</v>
      </c>
      <c r="X45" s="43" t="str">
        <f t="shared" si="45"/>
        <v/>
      </c>
      <c r="Y45" s="43" t="str">
        <f t="shared" si="46"/>
        <v/>
      </c>
      <c r="Z45" s="43" t="str">
        <f t="shared" si="47"/>
        <v/>
      </c>
      <c r="AA45" s="43">
        <f t="shared" si="48"/>
        <v>10.220000000000001</v>
      </c>
      <c r="AB45" s="117"/>
      <c r="AC45" s="117"/>
      <c r="AD45" s="117"/>
      <c r="AE45" s="117"/>
      <c r="AF45" s="117"/>
      <c r="AG45" s="41">
        <f>+Tableau274546177178179[[#This Row],[Surf Men ext]]</f>
        <v>5.39</v>
      </c>
      <c r="AH45" s="43" t="str">
        <f t="shared" si="49"/>
        <v/>
      </c>
      <c r="AI45" s="43">
        <f t="shared" si="50"/>
        <v>5.39</v>
      </c>
      <c r="AJ45" s="43" t="str">
        <f t="shared" si="51"/>
        <v/>
      </c>
      <c r="AK45" s="43" t="str">
        <f t="shared" si="52"/>
        <v/>
      </c>
      <c r="AL45" s="43" t="str">
        <f t="shared" si="53"/>
        <v/>
      </c>
      <c r="AM45" s="53">
        <f t="shared" si="73"/>
        <v>20.440000000000001</v>
      </c>
      <c r="AN45" s="101">
        <v>2026</v>
      </c>
      <c r="AO45" s="54" t="str">
        <f t="shared" si="54"/>
        <v/>
      </c>
      <c r="AP45" s="54">
        <f t="shared" si="55"/>
        <v>20.440000000000001</v>
      </c>
      <c r="AQ45" s="54" t="str">
        <f t="shared" si="56"/>
        <v/>
      </c>
      <c r="AR45" s="54" t="str">
        <f t="shared" si="57"/>
        <v/>
      </c>
      <c r="AS45" s="54" t="str">
        <f t="shared" si="58"/>
        <v/>
      </c>
      <c r="AT45" s="54">
        <f t="shared" si="74"/>
        <v>10.78</v>
      </c>
      <c r="AU45" s="55" t="s">
        <v>36</v>
      </c>
      <c r="AV45" s="56"/>
      <c r="AW45" s="55"/>
      <c r="AY45" s="49" t="s">
        <v>284</v>
      </c>
      <c r="AZ45" s="48"/>
      <c r="BA45" s="49" t="s">
        <v>695</v>
      </c>
    </row>
    <row r="46" spans="1:53" s="47" customFormat="1" x14ac:dyDescent="0.2">
      <c r="A46" s="37" t="s">
        <v>272</v>
      </c>
      <c r="B46" s="51" t="s">
        <v>93</v>
      </c>
      <c r="C46" s="91" t="s">
        <v>331</v>
      </c>
      <c r="D46" s="107" t="s">
        <v>327</v>
      </c>
      <c r="E46" s="56">
        <v>1.49</v>
      </c>
      <c r="F46" s="56">
        <v>3.62</v>
      </c>
      <c r="G46" s="52">
        <f t="shared" si="64"/>
        <v>5.39</v>
      </c>
      <c r="H46" s="42"/>
      <c r="I46" s="43" t="str">
        <f t="shared" si="65"/>
        <v/>
      </c>
      <c r="J46" s="42" t="s">
        <v>35</v>
      </c>
      <c r="K46" s="41">
        <f t="shared" si="66"/>
        <v>5.39</v>
      </c>
      <c r="L46" s="65">
        <f t="shared" si="67"/>
        <v>5.39</v>
      </c>
      <c r="M46" s="65" t="str">
        <f t="shared" si="68"/>
        <v/>
      </c>
      <c r="N46" s="65" t="str">
        <f t="shared" si="69"/>
        <v/>
      </c>
      <c r="O46" s="42"/>
      <c r="P46" s="41" t="str">
        <f t="shared" si="70"/>
        <v/>
      </c>
      <c r="Q46" s="42"/>
      <c r="R46" s="41" t="str">
        <f t="shared" si="71"/>
        <v/>
      </c>
      <c r="S46" s="42"/>
      <c r="T46" s="41" t="str">
        <f t="shared" si="72"/>
        <v/>
      </c>
      <c r="U46" s="43" t="s">
        <v>35</v>
      </c>
      <c r="V46" s="43" t="str">
        <f t="shared" si="43"/>
        <v/>
      </c>
      <c r="W46" s="43">
        <f t="shared" si="44"/>
        <v>1</v>
      </c>
      <c r="X46" s="43" t="str">
        <f t="shared" si="45"/>
        <v/>
      </c>
      <c r="Y46" s="43" t="str">
        <f t="shared" si="46"/>
        <v/>
      </c>
      <c r="Z46" s="43" t="str">
        <f t="shared" si="47"/>
        <v/>
      </c>
      <c r="AA46" s="43">
        <f t="shared" si="48"/>
        <v>10.220000000000001</v>
      </c>
      <c r="AB46" s="117"/>
      <c r="AC46" s="117"/>
      <c r="AD46" s="117"/>
      <c r="AE46" s="117"/>
      <c r="AF46" s="117"/>
      <c r="AG46" s="41">
        <f>+Tableau274546177178179[[#This Row],[Surf Men ext]]</f>
        <v>5.39</v>
      </c>
      <c r="AH46" s="43" t="str">
        <f t="shared" si="49"/>
        <v/>
      </c>
      <c r="AI46" s="43">
        <f t="shared" si="50"/>
        <v>5.39</v>
      </c>
      <c r="AJ46" s="43" t="str">
        <f t="shared" si="51"/>
        <v/>
      </c>
      <c r="AK46" s="43" t="str">
        <f t="shared" si="52"/>
        <v/>
      </c>
      <c r="AL46" s="43" t="str">
        <f t="shared" si="53"/>
        <v/>
      </c>
      <c r="AM46" s="53">
        <f t="shared" si="73"/>
        <v>20.440000000000001</v>
      </c>
      <c r="AN46" s="101">
        <v>2026</v>
      </c>
      <c r="AO46" s="54" t="str">
        <f t="shared" si="54"/>
        <v/>
      </c>
      <c r="AP46" s="54">
        <f t="shared" si="55"/>
        <v>20.440000000000001</v>
      </c>
      <c r="AQ46" s="54" t="str">
        <f t="shared" si="56"/>
        <v/>
      </c>
      <c r="AR46" s="54" t="str">
        <f t="shared" si="57"/>
        <v/>
      </c>
      <c r="AS46" s="54" t="str">
        <f t="shared" si="58"/>
        <v/>
      </c>
      <c r="AT46" s="54">
        <f t="shared" si="74"/>
        <v>10.78</v>
      </c>
      <c r="AU46" s="55" t="s">
        <v>36</v>
      </c>
      <c r="AV46" s="56"/>
      <c r="AW46" s="55"/>
      <c r="AY46" s="49" t="s">
        <v>284</v>
      </c>
      <c r="AZ46" s="48"/>
      <c r="BA46" s="49" t="s">
        <v>695</v>
      </c>
    </row>
    <row r="47" spans="1:53" s="47" customFormat="1" x14ac:dyDescent="0.2">
      <c r="A47" s="37" t="s">
        <v>272</v>
      </c>
      <c r="B47" s="51" t="s">
        <v>93</v>
      </c>
      <c r="C47" s="39" t="s">
        <v>646</v>
      </c>
      <c r="D47" s="122"/>
      <c r="E47" s="56">
        <v>1.49</v>
      </c>
      <c r="F47" s="56">
        <v>3.62</v>
      </c>
      <c r="G47" s="122"/>
      <c r="H47" s="42"/>
      <c r="I47" s="43"/>
      <c r="J47" s="120"/>
      <c r="K47" s="117"/>
      <c r="L47" s="121"/>
      <c r="M47" s="121"/>
      <c r="N47" s="121"/>
      <c r="O47" s="120"/>
      <c r="P47" s="117"/>
      <c r="Q47" s="120"/>
      <c r="R47" s="117"/>
      <c r="S47" s="121"/>
      <c r="T47" s="117"/>
      <c r="U47" s="43" t="s">
        <v>35</v>
      </c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23"/>
      <c r="AN47" s="127"/>
      <c r="AO47" s="125"/>
      <c r="AP47" s="125"/>
      <c r="AQ47" s="125"/>
      <c r="AR47" s="125"/>
      <c r="AS47" s="125"/>
      <c r="AT47" s="125"/>
      <c r="AU47" s="126"/>
      <c r="AV47" s="122"/>
      <c r="AW47" s="126"/>
      <c r="AY47" s="49"/>
      <c r="AZ47" s="48"/>
      <c r="BA47" s="49"/>
    </row>
    <row r="48" spans="1:53" s="47" customFormat="1" x14ac:dyDescent="0.2">
      <c r="A48" s="37" t="s">
        <v>272</v>
      </c>
      <c r="B48" s="51" t="s">
        <v>93</v>
      </c>
      <c r="C48" s="39" t="s">
        <v>647</v>
      </c>
      <c r="D48" s="122"/>
      <c r="E48" s="56">
        <v>1.49</v>
      </c>
      <c r="F48" s="56">
        <v>3.62</v>
      </c>
      <c r="G48" s="122"/>
      <c r="H48" s="42"/>
      <c r="I48" s="43"/>
      <c r="J48" s="120"/>
      <c r="K48" s="117"/>
      <c r="L48" s="121"/>
      <c r="M48" s="121"/>
      <c r="N48" s="121"/>
      <c r="O48" s="120"/>
      <c r="P48" s="117"/>
      <c r="Q48" s="120"/>
      <c r="R48" s="117"/>
      <c r="S48" s="121"/>
      <c r="T48" s="117"/>
      <c r="U48" s="43" t="s">
        <v>35</v>
      </c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23"/>
      <c r="AN48" s="127"/>
      <c r="AO48" s="125"/>
      <c r="AP48" s="125"/>
      <c r="AQ48" s="125"/>
      <c r="AR48" s="125"/>
      <c r="AS48" s="125"/>
      <c r="AT48" s="125"/>
      <c r="AU48" s="126"/>
      <c r="AV48" s="122"/>
      <c r="AW48" s="126"/>
      <c r="AY48" s="49"/>
      <c r="AZ48" s="48"/>
      <c r="BA48" s="49"/>
    </row>
    <row r="49" spans="1:53" s="47" customFormat="1" x14ac:dyDescent="0.2">
      <c r="A49" s="37" t="s">
        <v>272</v>
      </c>
      <c r="B49" s="51" t="s">
        <v>93</v>
      </c>
      <c r="C49" s="39" t="s">
        <v>648</v>
      </c>
      <c r="D49" s="122"/>
      <c r="E49" s="56">
        <v>1.49</v>
      </c>
      <c r="F49" s="56">
        <v>3.62</v>
      </c>
      <c r="G49" s="122"/>
      <c r="H49" s="42"/>
      <c r="I49" s="43"/>
      <c r="J49" s="120"/>
      <c r="K49" s="117"/>
      <c r="L49" s="121"/>
      <c r="M49" s="121"/>
      <c r="N49" s="121"/>
      <c r="O49" s="120"/>
      <c r="P49" s="117"/>
      <c r="Q49" s="120"/>
      <c r="R49" s="117"/>
      <c r="S49" s="121"/>
      <c r="T49" s="117"/>
      <c r="U49" s="43" t="s">
        <v>35</v>
      </c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7"/>
      <c r="AL49" s="117"/>
      <c r="AM49" s="123"/>
      <c r="AN49" s="127"/>
      <c r="AO49" s="125"/>
      <c r="AP49" s="125"/>
      <c r="AQ49" s="125"/>
      <c r="AR49" s="125"/>
      <c r="AS49" s="125"/>
      <c r="AT49" s="125"/>
      <c r="AU49" s="126"/>
      <c r="AV49" s="122"/>
      <c r="AW49" s="126"/>
      <c r="AY49" s="49"/>
      <c r="AZ49" s="48"/>
      <c r="BA49" s="49"/>
    </row>
    <row r="50" spans="1:53" s="47" customFormat="1" ht="17.25" customHeight="1" x14ac:dyDescent="0.2">
      <c r="A50" s="30" t="s">
        <v>102</v>
      </c>
      <c r="B50" s="31"/>
      <c r="C50" s="32"/>
      <c r="D50" s="32"/>
      <c r="E50" s="32"/>
      <c r="F50" s="32"/>
      <c r="G50" s="33"/>
      <c r="H50" s="34"/>
      <c r="I50" s="31"/>
      <c r="J50" s="34"/>
      <c r="K50" s="31"/>
      <c r="L50" s="68"/>
      <c r="M50" s="68"/>
      <c r="N50" s="68"/>
      <c r="O50" s="34"/>
      <c r="P50" s="31"/>
      <c r="Q50" s="34"/>
      <c r="R50" s="31"/>
      <c r="S50" s="31"/>
      <c r="T50" s="31"/>
      <c r="U50" s="31"/>
      <c r="V50" s="31" t="str">
        <f t="shared" si="43"/>
        <v/>
      </c>
      <c r="W50" s="31" t="str">
        <f t="shared" si="44"/>
        <v/>
      </c>
      <c r="X50" s="31" t="str">
        <f t="shared" si="45"/>
        <v/>
      </c>
      <c r="Y50" s="31" t="str">
        <f t="shared" si="46"/>
        <v/>
      </c>
      <c r="Z50" s="31" t="str">
        <f t="shared" si="47"/>
        <v/>
      </c>
      <c r="AA50" s="31">
        <f t="shared" si="48"/>
        <v>0</v>
      </c>
      <c r="AB50" s="31" t="str">
        <f t="shared" si="59"/>
        <v/>
      </c>
      <c r="AC50" s="31" t="str">
        <f t="shared" si="60"/>
        <v/>
      </c>
      <c r="AD50" s="31" t="str">
        <f t="shared" si="61"/>
        <v/>
      </c>
      <c r="AE50" s="31" t="str">
        <f t="shared" si="62"/>
        <v/>
      </c>
      <c r="AF50" s="31" t="str">
        <f t="shared" si="63"/>
        <v/>
      </c>
      <c r="AG50" s="31">
        <f>+Tableau274546177178179[[#This Row],[Surf Men ext]]</f>
        <v>0</v>
      </c>
      <c r="AH50" s="114" t="str">
        <f t="shared" si="49"/>
        <v/>
      </c>
      <c r="AI50" s="114" t="str">
        <f t="shared" si="50"/>
        <v/>
      </c>
      <c r="AJ50" s="114" t="str">
        <f t="shared" si="51"/>
        <v/>
      </c>
      <c r="AK50" s="114" t="str">
        <f t="shared" si="52"/>
        <v/>
      </c>
      <c r="AL50" s="114" t="str">
        <f t="shared" si="53"/>
        <v/>
      </c>
      <c r="AM50" s="35"/>
      <c r="AN50" s="100"/>
      <c r="AO50" s="34" t="str">
        <f t="shared" si="54"/>
        <v/>
      </c>
      <c r="AP50" s="34" t="str">
        <f t="shared" si="55"/>
        <v/>
      </c>
      <c r="AQ50" s="34" t="str">
        <f t="shared" si="56"/>
        <v/>
      </c>
      <c r="AR50" s="34" t="str">
        <f t="shared" si="57"/>
        <v/>
      </c>
      <c r="AS50" s="34" t="str">
        <f t="shared" si="58"/>
        <v/>
      </c>
      <c r="AT50" s="34"/>
      <c r="AU50" s="36"/>
      <c r="AV50" s="32"/>
      <c r="AW50" s="31"/>
      <c r="AY50" s="49"/>
      <c r="AZ50" s="48"/>
    </row>
    <row r="51" spans="1:53" s="47" customFormat="1" x14ac:dyDescent="0.2">
      <c r="A51" s="37" t="s">
        <v>272</v>
      </c>
      <c r="B51" s="51">
        <v>4</v>
      </c>
      <c r="C51" s="39" t="s">
        <v>649</v>
      </c>
      <c r="D51" s="122"/>
      <c r="E51" s="56">
        <v>1.5</v>
      </c>
      <c r="F51" s="56">
        <v>1.47</v>
      </c>
      <c r="G51" s="122"/>
      <c r="H51" s="42"/>
      <c r="I51" s="43"/>
      <c r="J51" s="120"/>
      <c r="K51" s="117"/>
      <c r="L51" s="121"/>
      <c r="M51" s="121"/>
      <c r="N51" s="121"/>
      <c r="O51" s="120"/>
      <c r="P51" s="117"/>
      <c r="Q51" s="120"/>
      <c r="R51" s="117"/>
      <c r="S51" s="121"/>
      <c r="T51" s="117"/>
      <c r="U51" s="43" t="s">
        <v>35</v>
      </c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23"/>
      <c r="AN51" s="127"/>
      <c r="AO51" s="125"/>
      <c r="AP51" s="125"/>
      <c r="AQ51" s="125"/>
      <c r="AR51" s="125"/>
      <c r="AS51" s="125"/>
      <c r="AT51" s="125"/>
      <c r="AU51" s="126"/>
      <c r="AV51" s="122"/>
      <c r="AW51" s="126"/>
      <c r="AY51" s="49"/>
      <c r="AZ51" s="48"/>
      <c r="BA51" s="49"/>
    </row>
    <row r="52" spans="1:53" s="47" customFormat="1" x14ac:dyDescent="0.2">
      <c r="A52" s="37" t="s">
        <v>272</v>
      </c>
      <c r="B52" s="51">
        <v>4</v>
      </c>
      <c r="C52" s="39" t="s">
        <v>650</v>
      </c>
      <c r="D52" s="122"/>
      <c r="E52" s="56">
        <v>1.5</v>
      </c>
      <c r="F52" s="56">
        <v>1.47</v>
      </c>
      <c r="G52" s="122"/>
      <c r="H52" s="42"/>
      <c r="I52" s="43"/>
      <c r="J52" s="120"/>
      <c r="K52" s="117"/>
      <c r="L52" s="121"/>
      <c r="M52" s="121"/>
      <c r="N52" s="121"/>
      <c r="O52" s="120"/>
      <c r="P52" s="117"/>
      <c r="Q52" s="120"/>
      <c r="R52" s="117"/>
      <c r="S52" s="121"/>
      <c r="T52" s="117"/>
      <c r="U52" s="43" t="s">
        <v>35</v>
      </c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23"/>
      <c r="AN52" s="127"/>
      <c r="AO52" s="125"/>
      <c r="AP52" s="125"/>
      <c r="AQ52" s="125"/>
      <c r="AR52" s="125"/>
      <c r="AS52" s="125"/>
      <c r="AT52" s="125"/>
      <c r="AU52" s="126"/>
      <c r="AV52" s="122"/>
      <c r="AW52" s="126"/>
      <c r="AY52" s="49"/>
      <c r="AZ52" s="48"/>
      <c r="BA52" s="49"/>
    </row>
    <row r="53" spans="1:53" s="47" customFormat="1" x14ac:dyDescent="0.2">
      <c r="A53" s="37" t="s">
        <v>272</v>
      </c>
      <c r="B53" s="51">
        <v>4</v>
      </c>
      <c r="C53" s="39" t="s">
        <v>651</v>
      </c>
      <c r="D53" s="122"/>
      <c r="E53" s="56">
        <v>1.5</v>
      </c>
      <c r="F53" s="56">
        <v>1.47</v>
      </c>
      <c r="G53" s="122"/>
      <c r="H53" s="42"/>
      <c r="I53" s="43"/>
      <c r="J53" s="120"/>
      <c r="K53" s="117"/>
      <c r="L53" s="121"/>
      <c r="M53" s="121"/>
      <c r="N53" s="121"/>
      <c r="O53" s="120"/>
      <c r="P53" s="117"/>
      <c r="Q53" s="120"/>
      <c r="R53" s="117"/>
      <c r="S53" s="121"/>
      <c r="T53" s="117"/>
      <c r="U53" s="43" t="s">
        <v>35</v>
      </c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23"/>
      <c r="AN53" s="127"/>
      <c r="AO53" s="125"/>
      <c r="AP53" s="125"/>
      <c r="AQ53" s="125"/>
      <c r="AR53" s="125"/>
      <c r="AS53" s="125"/>
      <c r="AT53" s="125"/>
      <c r="AU53" s="126"/>
      <c r="AV53" s="122"/>
      <c r="AW53" s="126"/>
      <c r="AY53" s="49"/>
      <c r="AZ53" s="48"/>
      <c r="BA53" s="49"/>
    </row>
    <row r="54" spans="1:53" s="47" customFormat="1" x14ac:dyDescent="0.2">
      <c r="A54" s="37" t="s">
        <v>272</v>
      </c>
      <c r="B54" s="51">
        <v>4</v>
      </c>
      <c r="C54" s="94" t="s">
        <v>333</v>
      </c>
      <c r="D54" s="107" t="s">
        <v>332</v>
      </c>
      <c r="E54" s="56">
        <v>1.5</v>
      </c>
      <c r="F54" s="56">
        <v>1.47</v>
      </c>
      <c r="G54" s="52">
        <f t="shared" ref="G54:G68" si="75">E54*F54</f>
        <v>2.21</v>
      </c>
      <c r="H54" s="42"/>
      <c r="I54" s="43" t="str">
        <f t="shared" ref="I54:I68" si="76">IF(H54="OUI",$G54,"")</f>
        <v/>
      </c>
      <c r="J54" s="42" t="s">
        <v>35</v>
      </c>
      <c r="K54" s="41">
        <f t="shared" ref="K54:K68" si="77">IF(J54="OUI",$G54,"")</f>
        <v>2.21</v>
      </c>
      <c r="L54" s="65">
        <f t="shared" ref="L54:L68" si="78">+IF(AU54="X",$K54,"")</f>
        <v>2.21</v>
      </c>
      <c r="M54" s="65" t="str">
        <f t="shared" ref="M54:M68" si="79">+IF(AV54="X",$K54,"")</f>
        <v/>
      </c>
      <c r="N54" s="65" t="str">
        <f t="shared" ref="N54:N68" si="80">+IF(AW54="X",$K54,"")</f>
        <v/>
      </c>
      <c r="O54" s="42"/>
      <c r="P54" s="41" t="str">
        <f t="shared" ref="P54:P68" si="81">IF(O54="OUI",$G54,"")</f>
        <v/>
      </c>
      <c r="Q54" s="42"/>
      <c r="R54" s="41" t="str">
        <f t="shared" ref="R54:R68" si="82">IF(Q54="OUI",$G54,"")</f>
        <v/>
      </c>
      <c r="S54" s="42"/>
      <c r="T54" s="41" t="str">
        <f t="shared" ref="T54:T68" si="83">IF(S54="OUI",$G54,"")</f>
        <v/>
      </c>
      <c r="U54" s="43" t="s">
        <v>35</v>
      </c>
      <c r="V54" s="43" t="str">
        <f t="shared" si="43"/>
        <v/>
      </c>
      <c r="W54" s="43" t="str">
        <f t="shared" si="44"/>
        <v/>
      </c>
      <c r="X54" s="43" t="str">
        <f t="shared" si="45"/>
        <v/>
      </c>
      <c r="Y54" s="43" t="str">
        <f t="shared" si="46"/>
        <v/>
      </c>
      <c r="Z54" s="43">
        <f t="shared" si="47"/>
        <v>1</v>
      </c>
      <c r="AA54" s="43">
        <f t="shared" si="48"/>
        <v>5.94</v>
      </c>
      <c r="AB54" s="43" t="str">
        <f t="shared" si="59"/>
        <v/>
      </c>
      <c r="AC54" s="43" t="str">
        <f t="shared" si="60"/>
        <v/>
      </c>
      <c r="AD54" s="43" t="str">
        <f t="shared" si="61"/>
        <v/>
      </c>
      <c r="AE54" s="43" t="str">
        <f t="shared" si="62"/>
        <v/>
      </c>
      <c r="AF54" s="43">
        <f t="shared" si="63"/>
        <v>1</v>
      </c>
      <c r="AG54" s="41">
        <f>+Tableau274546177178179[[#This Row],[Surf Men ext]]</f>
        <v>2.21</v>
      </c>
      <c r="AH54" s="43" t="str">
        <f t="shared" si="49"/>
        <v/>
      </c>
      <c r="AI54" s="43" t="str">
        <f t="shared" si="50"/>
        <v/>
      </c>
      <c r="AJ54" s="43" t="str">
        <f t="shared" si="51"/>
        <v/>
      </c>
      <c r="AK54" s="43" t="str">
        <f t="shared" si="52"/>
        <v/>
      </c>
      <c r="AL54" s="43">
        <f t="shared" si="53"/>
        <v>2.21</v>
      </c>
      <c r="AM54" s="53">
        <f t="shared" ref="AM54:AM68" si="84">(2*E54+2*F54)*2</f>
        <v>11.88</v>
      </c>
      <c r="AN54" s="101">
        <v>2029</v>
      </c>
      <c r="AO54" s="54" t="str">
        <f t="shared" si="54"/>
        <v/>
      </c>
      <c r="AP54" s="54" t="str">
        <f t="shared" si="55"/>
        <v/>
      </c>
      <c r="AQ54" s="54" t="str">
        <f t="shared" si="56"/>
        <v/>
      </c>
      <c r="AR54" s="54" t="str">
        <f t="shared" si="57"/>
        <v/>
      </c>
      <c r="AS54" s="54">
        <f t="shared" si="58"/>
        <v>11.88</v>
      </c>
      <c r="AT54" s="54">
        <f t="shared" ref="AT54:AT68" si="85">+G54*2</f>
        <v>4.42</v>
      </c>
      <c r="AU54" s="55" t="s">
        <v>36</v>
      </c>
      <c r="AV54" s="56"/>
      <c r="AW54" s="55"/>
      <c r="AY54" s="49" t="s">
        <v>37</v>
      </c>
      <c r="AZ54" s="48"/>
      <c r="BA54" s="49"/>
    </row>
    <row r="55" spans="1:53" s="47" customFormat="1" x14ac:dyDescent="0.2">
      <c r="A55" s="37" t="s">
        <v>272</v>
      </c>
      <c r="B55" s="51">
        <v>4</v>
      </c>
      <c r="C55" s="94" t="s">
        <v>334</v>
      </c>
      <c r="D55" s="107" t="s">
        <v>332</v>
      </c>
      <c r="E55" s="56">
        <v>1.5</v>
      </c>
      <c r="F55" s="56">
        <v>1.47</v>
      </c>
      <c r="G55" s="52">
        <f t="shared" si="75"/>
        <v>2.21</v>
      </c>
      <c r="H55" s="42"/>
      <c r="I55" s="43" t="str">
        <f t="shared" si="76"/>
        <v/>
      </c>
      <c r="J55" s="42" t="s">
        <v>35</v>
      </c>
      <c r="K55" s="41">
        <f t="shared" si="77"/>
        <v>2.21</v>
      </c>
      <c r="L55" s="65">
        <f t="shared" si="78"/>
        <v>2.21</v>
      </c>
      <c r="M55" s="65" t="str">
        <f t="shared" si="79"/>
        <v/>
      </c>
      <c r="N55" s="65" t="str">
        <f t="shared" si="80"/>
        <v/>
      </c>
      <c r="O55" s="42"/>
      <c r="P55" s="41" t="str">
        <f t="shared" si="81"/>
        <v/>
      </c>
      <c r="Q55" s="42"/>
      <c r="R55" s="41" t="str">
        <f t="shared" si="82"/>
        <v/>
      </c>
      <c r="S55" s="42"/>
      <c r="T55" s="41" t="str">
        <f t="shared" si="83"/>
        <v/>
      </c>
      <c r="U55" s="43" t="s">
        <v>35</v>
      </c>
      <c r="V55" s="43" t="str">
        <f t="shared" si="43"/>
        <v/>
      </c>
      <c r="W55" s="43" t="str">
        <f t="shared" si="44"/>
        <v/>
      </c>
      <c r="X55" s="43" t="str">
        <f t="shared" si="45"/>
        <v/>
      </c>
      <c r="Y55" s="43" t="str">
        <f t="shared" si="46"/>
        <v/>
      </c>
      <c r="Z55" s="43">
        <f t="shared" si="47"/>
        <v>1</v>
      </c>
      <c r="AA55" s="43">
        <f t="shared" si="48"/>
        <v>5.94</v>
      </c>
      <c r="AB55" s="43" t="str">
        <f t="shared" si="59"/>
        <v/>
      </c>
      <c r="AC55" s="43" t="str">
        <f t="shared" si="60"/>
        <v/>
      </c>
      <c r="AD55" s="43" t="str">
        <f t="shared" si="61"/>
        <v/>
      </c>
      <c r="AE55" s="43" t="str">
        <f t="shared" si="62"/>
        <v/>
      </c>
      <c r="AF55" s="43">
        <f t="shared" si="63"/>
        <v>1</v>
      </c>
      <c r="AG55" s="41">
        <f>+Tableau274546177178179[[#This Row],[Surf Men ext]]</f>
        <v>2.21</v>
      </c>
      <c r="AH55" s="43" t="str">
        <f t="shared" si="49"/>
        <v/>
      </c>
      <c r="AI55" s="43" t="str">
        <f t="shared" si="50"/>
        <v/>
      </c>
      <c r="AJ55" s="43" t="str">
        <f t="shared" si="51"/>
        <v/>
      </c>
      <c r="AK55" s="43" t="str">
        <f t="shared" si="52"/>
        <v/>
      </c>
      <c r="AL55" s="43">
        <f t="shared" si="53"/>
        <v>2.21</v>
      </c>
      <c r="AM55" s="53">
        <f t="shared" si="84"/>
        <v>11.88</v>
      </c>
      <c r="AN55" s="101">
        <v>2029</v>
      </c>
      <c r="AO55" s="54" t="str">
        <f t="shared" si="54"/>
        <v/>
      </c>
      <c r="AP55" s="54" t="str">
        <f t="shared" si="55"/>
        <v/>
      </c>
      <c r="AQ55" s="54" t="str">
        <f t="shared" si="56"/>
        <v/>
      </c>
      <c r="AR55" s="54" t="str">
        <f t="shared" si="57"/>
        <v/>
      </c>
      <c r="AS55" s="54">
        <f t="shared" si="58"/>
        <v>11.88</v>
      </c>
      <c r="AT55" s="54">
        <f t="shared" si="85"/>
        <v>4.42</v>
      </c>
      <c r="AU55" s="55" t="s">
        <v>36</v>
      </c>
      <c r="AV55" s="56"/>
      <c r="AW55" s="55"/>
      <c r="AY55" s="49" t="s">
        <v>37</v>
      </c>
      <c r="AZ55" s="48"/>
      <c r="BA55" s="49"/>
    </row>
    <row r="56" spans="1:53" s="47" customFormat="1" x14ac:dyDescent="0.2">
      <c r="A56" s="37" t="s">
        <v>272</v>
      </c>
      <c r="B56" s="51">
        <v>4</v>
      </c>
      <c r="C56" s="94" t="s">
        <v>335</v>
      </c>
      <c r="D56" s="107" t="s">
        <v>332</v>
      </c>
      <c r="E56" s="56">
        <v>1.5</v>
      </c>
      <c r="F56" s="56">
        <v>1.47</v>
      </c>
      <c r="G56" s="52">
        <f t="shared" si="75"/>
        <v>2.21</v>
      </c>
      <c r="H56" s="42"/>
      <c r="I56" s="43" t="str">
        <f t="shared" si="76"/>
        <v/>
      </c>
      <c r="J56" s="42" t="s">
        <v>35</v>
      </c>
      <c r="K56" s="41">
        <f t="shared" si="77"/>
        <v>2.21</v>
      </c>
      <c r="L56" s="65">
        <f t="shared" si="78"/>
        <v>2.21</v>
      </c>
      <c r="M56" s="65" t="str">
        <f t="shared" si="79"/>
        <v/>
      </c>
      <c r="N56" s="65" t="str">
        <f t="shared" si="80"/>
        <v/>
      </c>
      <c r="O56" s="42"/>
      <c r="P56" s="41" t="str">
        <f t="shared" si="81"/>
        <v/>
      </c>
      <c r="Q56" s="42"/>
      <c r="R56" s="41" t="str">
        <f t="shared" si="82"/>
        <v/>
      </c>
      <c r="S56" s="42"/>
      <c r="T56" s="41" t="str">
        <f t="shared" si="83"/>
        <v/>
      </c>
      <c r="U56" s="43" t="s">
        <v>35</v>
      </c>
      <c r="V56" s="43" t="str">
        <f t="shared" si="43"/>
        <v/>
      </c>
      <c r="W56" s="43" t="str">
        <f t="shared" si="44"/>
        <v/>
      </c>
      <c r="X56" s="43" t="str">
        <f t="shared" si="45"/>
        <v/>
      </c>
      <c r="Y56" s="43" t="str">
        <f t="shared" si="46"/>
        <v/>
      </c>
      <c r="Z56" s="43">
        <f t="shared" si="47"/>
        <v>1</v>
      </c>
      <c r="AA56" s="43">
        <f t="shared" si="48"/>
        <v>5.94</v>
      </c>
      <c r="AB56" s="43" t="str">
        <f t="shared" si="59"/>
        <v/>
      </c>
      <c r="AC56" s="43" t="str">
        <f t="shared" si="60"/>
        <v/>
      </c>
      <c r="AD56" s="43" t="str">
        <f t="shared" si="61"/>
        <v/>
      </c>
      <c r="AE56" s="43" t="str">
        <f t="shared" si="62"/>
        <v/>
      </c>
      <c r="AF56" s="43">
        <f t="shared" si="63"/>
        <v>1</v>
      </c>
      <c r="AG56" s="41">
        <f>+Tableau274546177178179[[#This Row],[Surf Men ext]]</f>
        <v>2.21</v>
      </c>
      <c r="AH56" s="43" t="str">
        <f t="shared" si="49"/>
        <v/>
      </c>
      <c r="AI56" s="43" t="str">
        <f t="shared" si="50"/>
        <v/>
      </c>
      <c r="AJ56" s="43" t="str">
        <f t="shared" si="51"/>
        <v/>
      </c>
      <c r="AK56" s="43" t="str">
        <f t="shared" si="52"/>
        <v/>
      </c>
      <c r="AL56" s="43">
        <f t="shared" si="53"/>
        <v>2.21</v>
      </c>
      <c r="AM56" s="53">
        <f t="shared" si="84"/>
        <v>11.88</v>
      </c>
      <c r="AN56" s="101">
        <v>2029</v>
      </c>
      <c r="AO56" s="54" t="str">
        <f t="shared" si="54"/>
        <v/>
      </c>
      <c r="AP56" s="54" t="str">
        <f t="shared" si="55"/>
        <v/>
      </c>
      <c r="AQ56" s="54" t="str">
        <f t="shared" si="56"/>
        <v/>
      </c>
      <c r="AR56" s="54" t="str">
        <f t="shared" si="57"/>
        <v/>
      </c>
      <c r="AS56" s="54">
        <f t="shared" si="58"/>
        <v>11.88</v>
      </c>
      <c r="AT56" s="54">
        <f t="shared" si="85"/>
        <v>4.42</v>
      </c>
      <c r="AU56" s="55" t="s">
        <v>36</v>
      </c>
      <c r="AV56" s="56"/>
      <c r="AW56" s="55"/>
      <c r="AY56" s="49" t="s">
        <v>37</v>
      </c>
      <c r="AZ56" s="48"/>
      <c r="BA56" s="49"/>
    </row>
    <row r="57" spans="1:53" s="47" customFormat="1" x14ac:dyDescent="0.2">
      <c r="A57" s="37" t="s">
        <v>272</v>
      </c>
      <c r="B57" s="51">
        <v>4</v>
      </c>
      <c r="C57" s="94" t="s">
        <v>336</v>
      </c>
      <c r="D57" s="107" t="s">
        <v>332</v>
      </c>
      <c r="E57" s="56">
        <v>1.5</v>
      </c>
      <c r="F57" s="56">
        <v>1.47</v>
      </c>
      <c r="G57" s="52">
        <f t="shared" si="75"/>
        <v>2.21</v>
      </c>
      <c r="H57" s="42"/>
      <c r="I57" s="43" t="str">
        <f t="shared" si="76"/>
        <v/>
      </c>
      <c r="J57" s="42" t="s">
        <v>35</v>
      </c>
      <c r="K57" s="41">
        <f t="shared" si="77"/>
        <v>2.21</v>
      </c>
      <c r="L57" s="65">
        <f t="shared" si="78"/>
        <v>2.21</v>
      </c>
      <c r="M57" s="65" t="str">
        <f t="shared" si="79"/>
        <v/>
      </c>
      <c r="N57" s="65" t="str">
        <f t="shared" si="80"/>
        <v/>
      </c>
      <c r="O57" s="42"/>
      <c r="P57" s="41" t="str">
        <f t="shared" si="81"/>
        <v/>
      </c>
      <c r="Q57" s="42"/>
      <c r="R57" s="41" t="str">
        <f t="shared" si="82"/>
        <v/>
      </c>
      <c r="S57" s="42"/>
      <c r="T57" s="41" t="str">
        <f t="shared" si="83"/>
        <v/>
      </c>
      <c r="U57" s="43" t="s">
        <v>35</v>
      </c>
      <c r="V57" s="43" t="str">
        <f t="shared" si="43"/>
        <v/>
      </c>
      <c r="W57" s="43" t="str">
        <f t="shared" si="44"/>
        <v/>
      </c>
      <c r="X57" s="43" t="str">
        <f t="shared" si="45"/>
        <v/>
      </c>
      <c r="Y57" s="43" t="str">
        <f t="shared" si="46"/>
        <v/>
      </c>
      <c r="Z57" s="43">
        <f t="shared" si="47"/>
        <v>1</v>
      </c>
      <c r="AA57" s="43">
        <f t="shared" si="48"/>
        <v>5.94</v>
      </c>
      <c r="AB57" s="43" t="str">
        <f t="shared" si="59"/>
        <v/>
      </c>
      <c r="AC57" s="43" t="str">
        <f t="shared" si="60"/>
        <v/>
      </c>
      <c r="AD57" s="43" t="str">
        <f t="shared" si="61"/>
        <v/>
      </c>
      <c r="AE57" s="43" t="str">
        <f t="shared" si="62"/>
        <v/>
      </c>
      <c r="AF57" s="43">
        <f t="shared" si="63"/>
        <v>1</v>
      </c>
      <c r="AG57" s="41">
        <f>+Tableau274546177178179[[#This Row],[Surf Men ext]]</f>
        <v>2.21</v>
      </c>
      <c r="AH57" s="43" t="str">
        <f t="shared" si="49"/>
        <v/>
      </c>
      <c r="AI57" s="43" t="str">
        <f t="shared" si="50"/>
        <v/>
      </c>
      <c r="AJ57" s="43" t="str">
        <f t="shared" si="51"/>
        <v/>
      </c>
      <c r="AK57" s="43" t="str">
        <f t="shared" si="52"/>
        <v/>
      </c>
      <c r="AL57" s="43">
        <f t="shared" si="53"/>
        <v>2.21</v>
      </c>
      <c r="AM57" s="53">
        <f t="shared" si="84"/>
        <v>11.88</v>
      </c>
      <c r="AN57" s="101">
        <v>2029</v>
      </c>
      <c r="AO57" s="54" t="str">
        <f t="shared" si="54"/>
        <v/>
      </c>
      <c r="AP57" s="54" t="str">
        <f t="shared" si="55"/>
        <v/>
      </c>
      <c r="AQ57" s="54" t="str">
        <f t="shared" si="56"/>
        <v/>
      </c>
      <c r="AR57" s="54" t="str">
        <f t="shared" si="57"/>
        <v/>
      </c>
      <c r="AS57" s="54">
        <f t="shared" si="58"/>
        <v>11.88</v>
      </c>
      <c r="AT57" s="54">
        <f t="shared" si="85"/>
        <v>4.42</v>
      </c>
      <c r="AU57" s="55" t="s">
        <v>36</v>
      </c>
      <c r="AV57" s="56"/>
      <c r="AW57" s="55"/>
      <c r="AY57" s="49" t="s">
        <v>37</v>
      </c>
      <c r="AZ57" s="48"/>
      <c r="BA57" s="49"/>
    </row>
    <row r="58" spans="1:53" s="47" customFormat="1" x14ac:dyDescent="0.2">
      <c r="A58" s="37" t="s">
        <v>272</v>
      </c>
      <c r="B58" s="51">
        <v>4</v>
      </c>
      <c r="C58" s="94" t="s">
        <v>337</v>
      </c>
      <c r="D58" s="107" t="s">
        <v>332</v>
      </c>
      <c r="E58" s="56">
        <v>1.5</v>
      </c>
      <c r="F58" s="56">
        <v>1.47</v>
      </c>
      <c r="G58" s="52">
        <f t="shared" si="75"/>
        <v>2.21</v>
      </c>
      <c r="H58" s="42"/>
      <c r="I58" s="43" t="str">
        <f t="shared" si="76"/>
        <v/>
      </c>
      <c r="J58" s="42" t="s">
        <v>35</v>
      </c>
      <c r="K58" s="41">
        <f t="shared" si="77"/>
        <v>2.21</v>
      </c>
      <c r="L58" s="65">
        <f t="shared" si="78"/>
        <v>2.21</v>
      </c>
      <c r="M58" s="65" t="str">
        <f t="shared" si="79"/>
        <v/>
      </c>
      <c r="N58" s="65" t="str">
        <f t="shared" si="80"/>
        <v/>
      </c>
      <c r="O58" s="42"/>
      <c r="P58" s="41" t="str">
        <f t="shared" si="81"/>
        <v/>
      </c>
      <c r="Q58" s="42"/>
      <c r="R58" s="41" t="str">
        <f t="shared" si="82"/>
        <v/>
      </c>
      <c r="S58" s="42"/>
      <c r="T58" s="41" t="str">
        <f t="shared" si="83"/>
        <v/>
      </c>
      <c r="U58" s="43" t="s">
        <v>35</v>
      </c>
      <c r="V58" s="43" t="str">
        <f t="shared" si="43"/>
        <v/>
      </c>
      <c r="W58" s="43" t="str">
        <f t="shared" si="44"/>
        <v/>
      </c>
      <c r="X58" s="43" t="str">
        <f t="shared" si="45"/>
        <v/>
      </c>
      <c r="Y58" s="43" t="str">
        <f t="shared" si="46"/>
        <v/>
      </c>
      <c r="Z58" s="43">
        <f t="shared" si="47"/>
        <v>1</v>
      </c>
      <c r="AA58" s="43">
        <f t="shared" si="48"/>
        <v>5.94</v>
      </c>
      <c r="AB58" s="43" t="str">
        <f t="shared" si="59"/>
        <v/>
      </c>
      <c r="AC58" s="43" t="str">
        <f t="shared" si="60"/>
        <v/>
      </c>
      <c r="AD58" s="43" t="str">
        <f t="shared" si="61"/>
        <v/>
      </c>
      <c r="AE58" s="43" t="str">
        <f t="shared" si="62"/>
        <v/>
      </c>
      <c r="AF58" s="43">
        <f t="shared" si="63"/>
        <v>1</v>
      </c>
      <c r="AG58" s="41">
        <f>+Tableau274546177178179[[#This Row],[Surf Men ext]]</f>
        <v>2.21</v>
      </c>
      <c r="AH58" s="43" t="str">
        <f t="shared" si="49"/>
        <v/>
      </c>
      <c r="AI58" s="43" t="str">
        <f t="shared" si="50"/>
        <v/>
      </c>
      <c r="AJ58" s="43" t="str">
        <f t="shared" si="51"/>
        <v/>
      </c>
      <c r="AK58" s="43" t="str">
        <f t="shared" si="52"/>
        <v/>
      </c>
      <c r="AL58" s="43">
        <f t="shared" si="53"/>
        <v>2.21</v>
      </c>
      <c r="AM58" s="53">
        <f t="shared" si="84"/>
        <v>11.88</v>
      </c>
      <c r="AN58" s="101">
        <v>2029</v>
      </c>
      <c r="AO58" s="54" t="str">
        <f t="shared" si="54"/>
        <v/>
      </c>
      <c r="AP58" s="54" t="str">
        <f t="shared" si="55"/>
        <v/>
      </c>
      <c r="AQ58" s="54" t="str">
        <f t="shared" si="56"/>
        <v/>
      </c>
      <c r="AR58" s="54" t="str">
        <f t="shared" si="57"/>
        <v/>
      </c>
      <c r="AS58" s="54">
        <f t="shared" si="58"/>
        <v>11.88</v>
      </c>
      <c r="AT58" s="54">
        <f t="shared" si="85"/>
        <v>4.42</v>
      </c>
      <c r="AU58" s="55" t="s">
        <v>36</v>
      </c>
      <c r="AV58" s="56"/>
      <c r="AW58" s="55"/>
      <c r="AY58" s="49" t="s">
        <v>37</v>
      </c>
      <c r="AZ58" s="48"/>
      <c r="BA58" s="49"/>
    </row>
    <row r="59" spans="1:53" s="47" customFormat="1" x14ac:dyDescent="0.2">
      <c r="A59" s="37" t="s">
        <v>272</v>
      </c>
      <c r="B59" s="51">
        <v>4</v>
      </c>
      <c r="C59" s="91" t="s">
        <v>338</v>
      </c>
      <c r="D59" s="107" t="s">
        <v>332</v>
      </c>
      <c r="E59" s="56">
        <v>1.5</v>
      </c>
      <c r="F59" s="56">
        <v>1.47</v>
      </c>
      <c r="G59" s="52">
        <f t="shared" si="75"/>
        <v>2.21</v>
      </c>
      <c r="H59" s="42"/>
      <c r="I59" s="43" t="str">
        <f t="shared" si="76"/>
        <v/>
      </c>
      <c r="J59" s="42" t="s">
        <v>35</v>
      </c>
      <c r="K59" s="41">
        <f t="shared" si="77"/>
        <v>2.21</v>
      </c>
      <c r="L59" s="65">
        <f t="shared" si="78"/>
        <v>2.21</v>
      </c>
      <c r="M59" s="65" t="str">
        <f t="shared" si="79"/>
        <v/>
      </c>
      <c r="N59" s="65" t="str">
        <f t="shared" si="80"/>
        <v/>
      </c>
      <c r="O59" s="42"/>
      <c r="P59" s="41" t="str">
        <f t="shared" si="81"/>
        <v/>
      </c>
      <c r="Q59" s="42"/>
      <c r="R59" s="41" t="str">
        <f t="shared" si="82"/>
        <v/>
      </c>
      <c r="S59" s="42"/>
      <c r="T59" s="41" t="str">
        <f t="shared" si="83"/>
        <v/>
      </c>
      <c r="U59" s="43" t="s">
        <v>35</v>
      </c>
      <c r="V59" s="43" t="str">
        <f t="shared" si="43"/>
        <v/>
      </c>
      <c r="W59" s="43">
        <f t="shared" si="44"/>
        <v>1</v>
      </c>
      <c r="X59" s="43" t="str">
        <f t="shared" si="45"/>
        <v/>
      </c>
      <c r="Y59" s="43" t="str">
        <f t="shared" si="46"/>
        <v/>
      </c>
      <c r="Z59" s="43" t="str">
        <f t="shared" si="47"/>
        <v/>
      </c>
      <c r="AA59" s="43">
        <f t="shared" si="48"/>
        <v>5.94</v>
      </c>
      <c r="AB59" s="43" t="str">
        <f t="shared" si="59"/>
        <v/>
      </c>
      <c r="AC59" s="43">
        <f t="shared" si="60"/>
        <v>1</v>
      </c>
      <c r="AD59" s="43" t="str">
        <f t="shared" si="61"/>
        <v/>
      </c>
      <c r="AE59" s="43" t="str">
        <f t="shared" si="62"/>
        <v/>
      </c>
      <c r="AF59" s="43" t="str">
        <f t="shared" si="63"/>
        <v/>
      </c>
      <c r="AG59" s="41">
        <f>+Tableau274546177178179[[#This Row],[Surf Men ext]]</f>
        <v>2.21</v>
      </c>
      <c r="AH59" s="43" t="str">
        <f t="shared" si="49"/>
        <v/>
      </c>
      <c r="AI59" s="43">
        <f t="shared" si="50"/>
        <v>2.21</v>
      </c>
      <c r="AJ59" s="43" t="str">
        <f t="shared" si="51"/>
        <v/>
      </c>
      <c r="AK59" s="43" t="str">
        <f t="shared" si="52"/>
        <v/>
      </c>
      <c r="AL59" s="43" t="str">
        <f t="shared" si="53"/>
        <v/>
      </c>
      <c r="AM59" s="53">
        <f t="shared" si="84"/>
        <v>11.88</v>
      </c>
      <c r="AN59" s="101">
        <v>2026</v>
      </c>
      <c r="AO59" s="54" t="str">
        <f t="shared" si="54"/>
        <v/>
      </c>
      <c r="AP59" s="54">
        <f t="shared" si="55"/>
        <v>11.88</v>
      </c>
      <c r="AQ59" s="54" t="str">
        <f t="shared" si="56"/>
        <v/>
      </c>
      <c r="AR59" s="54" t="str">
        <f t="shared" si="57"/>
        <v/>
      </c>
      <c r="AS59" s="54" t="str">
        <f t="shared" si="58"/>
        <v/>
      </c>
      <c r="AT59" s="54">
        <f t="shared" si="85"/>
        <v>4.42</v>
      </c>
      <c r="AU59" s="55" t="s">
        <v>36</v>
      </c>
      <c r="AV59" s="56"/>
      <c r="AW59" s="55"/>
      <c r="AY59" s="49" t="s">
        <v>37</v>
      </c>
      <c r="AZ59" s="48"/>
      <c r="BA59" s="49"/>
    </row>
    <row r="60" spans="1:53" s="47" customFormat="1" x14ac:dyDescent="0.2">
      <c r="A60" s="37" t="s">
        <v>272</v>
      </c>
      <c r="B60" s="51">
        <v>4</v>
      </c>
      <c r="C60" s="91" t="s">
        <v>339</v>
      </c>
      <c r="D60" s="107" t="s">
        <v>332</v>
      </c>
      <c r="E60" s="56">
        <v>1.5</v>
      </c>
      <c r="F60" s="56">
        <v>1.47</v>
      </c>
      <c r="G60" s="52">
        <f t="shared" si="75"/>
        <v>2.21</v>
      </c>
      <c r="H60" s="42"/>
      <c r="I60" s="43" t="str">
        <f t="shared" si="76"/>
        <v/>
      </c>
      <c r="J60" s="42" t="s">
        <v>35</v>
      </c>
      <c r="K60" s="41">
        <f t="shared" si="77"/>
        <v>2.21</v>
      </c>
      <c r="L60" s="65">
        <f t="shared" si="78"/>
        <v>2.21</v>
      </c>
      <c r="M60" s="65" t="str">
        <f t="shared" si="79"/>
        <v/>
      </c>
      <c r="N60" s="65" t="str">
        <f t="shared" si="80"/>
        <v/>
      </c>
      <c r="O60" s="42"/>
      <c r="P60" s="41" t="str">
        <f t="shared" si="81"/>
        <v/>
      </c>
      <c r="Q60" s="42"/>
      <c r="R60" s="41" t="str">
        <f t="shared" si="82"/>
        <v/>
      </c>
      <c r="S60" s="42"/>
      <c r="T60" s="41" t="str">
        <f t="shared" si="83"/>
        <v/>
      </c>
      <c r="U60" s="43" t="s">
        <v>35</v>
      </c>
      <c r="V60" s="43" t="str">
        <f t="shared" si="43"/>
        <v/>
      </c>
      <c r="W60" s="43">
        <f t="shared" si="44"/>
        <v>1</v>
      </c>
      <c r="X60" s="43" t="str">
        <f t="shared" si="45"/>
        <v/>
      </c>
      <c r="Y60" s="43" t="str">
        <f t="shared" si="46"/>
        <v/>
      </c>
      <c r="Z60" s="43" t="str">
        <f t="shared" si="47"/>
        <v/>
      </c>
      <c r="AA60" s="43">
        <f t="shared" si="48"/>
        <v>5.94</v>
      </c>
      <c r="AB60" s="43" t="str">
        <f t="shared" si="59"/>
        <v/>
      </c>
      <c r="AC60" s="43">
        <f t="shared" si="60"/>
        <v>1</v>
      </c>
      <c r="AD60" s="43" t="str">
        <f t="shared" si="61"/>
        <v/>
      </c>
      <c r="AE60" s="43" t="str">
        <f t="shared" si="62"/>
        <v/>
      </c>
      <c r="AF60" s="43" t="str">
        <f t="shared" si="63"/>
        <v/>
      </c>
      <c r="AG60" s="41">
        <f>+Tableau274546177178179[[#This Row],[Surf Men ext]]</f>
        <v>2.21</v>
      </c>
      <c r="AH60" s="43" t="str">
        <f t="shared" si="49"/>
        <v/>
      </c>
      <c r="AI60" s="43">
        <f t="shared" si="50"/>
        <v>2.21</v>
      </c>
      <c r="AJ60" s="43" t="str">
        <f t="shared" si="51"/>
        <v/>
      </c>
      <c r="AK60" s="43" t="str">
        <f t="shared" si="52"/>
        <v/>
      </c>
      <c r="AL60" s="43" t="str">
        <f t="shared" si="53"/>
        <v/>
      </c>
      <c r="AM60" s="53">
        <f t="shared" si="84"/>
        <v>11.88</v>
      </c>
      <c r="AN60" s="101">
        <v>2026</v>
      </c>
      <c r="AO60" s="54" t="str">
        <f t="shared" si="54"/>
        <v/>
      </c>
      <c r="AP60" s="54">
        <f t="shared" si="55"/>
        <v>11.88</v>
      </c>
      <c r="AQ60" s="54" t="str">
        <f t="shared" si="56"/>
        <v/>
      </c>
      <c r="AR60" s="54" t="str">
        <f t="shared" si="57"/>
        <v/>
      </c>
      <c r="AS60" s="54" t="str">
        <f t="shared" si="58"/>
        <v/>
      </c>
      <c r="AT60" s="54">
        <f t="shared" si="85"/>
        <v>4.42</v>
      </c>
      <c r="AU60" s="55" t="s">
        <v>36</v>
      </c>
      <c r="AV60" s="56"/>
      <c r="AW60" s="55"/>
      <c r="AY60" s="49" t="s">
        <v>37</v>
      </c>
      <c r="AZ60" s="48"/>
      <c r="BA60" s="49"/>
    </row>
    <row r="61" spans="1:53" s="47" customFormat="1" x14ac:dyDescent="0.2">
      <c r="A61" s="37" t="s">
        <v>272</v>
      </c>
      <c r="B61" s="51">
        <v>4</v>
      </c>
      <c r="C61" s="91" t="s">
        <v>340</v>
      </c>
      <c r="D61" s="107" t="s">
        <v>332</v>
      </c>
      <c r="E61" s="56">
        <v>1.35</v>
      </c>
      <c r="F61" s="56">
        <v>1.35</v>
      </c>
      <c r="G61" s="52">
        <f t="shared" si="75"/>
        <v>1.82</v>
      </c>
      <c r="H61" s="42"/>
      <c r="I61" s="43" t="str">
        <f t="shared" si="76"/>
        <v/>
      </c>
      <c r="J61" s="42" t="s">
        <v>35</v>
      </c>
      <c r="K61" s="41">
        <f t="shared" si="77"/>
        <v>1.82</v>
      </c>
      <c r="L61" s="65" t="str">
        <f t="shared" si="78"/>
        <v/>
      </c>
      <c r="M61" s="65" t="str">
        <f t="shared" si="79"/>
        <v/>
      </c>
      <c r="N61" s="65">
        <f t="shared" si="80"/>
        <v>1.82</v>
      </c>
      <c r="O61" s="42"/>
      <c r="P61" s="41" t="str">
        <f t="shared" si="81"/>
        <v/>
      </c>
      <c r="Q61" s="42"/>
      <c r="R61" s="41" t="str">
        <f t="shared" si="82"/>
        <v/>
      </c>
      <c r="S61" s="42"/>
      <c r="T61" s="41" t="str">
        <f t="shared" si="83"/>
        <v/>
      </c>
      <c r="U61" s="43"/>
      <c r="V61" s="43" t="str">
        <f t="shared" si="43"/>
        <v/>
      </c>
      <c r="W61" s="43">
        <f t="shared" si="44"/>
        <v>1</v>
      </c>
      <c r="X61" s="43" t="str">
        <f t="shared" si="45"/>
        <v/>
      </c>
      <c r="Y61" s="43" t="str">
        <f t="shared" si="46"/>
        <v/>
      </c>
      <c r="Z61" s="43" t="str">
        <f t="shared" si="47"/>
        <v/>
      </c>
      <c r="AA61" s="43">
        <f t="shared" si="48"/>
        <v>5.4</v>
      </c>
      <c r="AB61" s="43" t="str">
        <f t="shared" si="59"/>
        <v/>
      </c>
      <c r="AC61" s="43">
        <f t="shared" si="60"/>
        <v>1</v>
      </c>
      <c r="AD61" s="43" t="str">
        <f t="shared" si="61"/>
        <v/>
      </c>
      <c r="AE61" s="43" t="str">
        <f t="shared" si="62"/>
        <v/>
      </c>
      <c r="AF61" s="43" t="str">
        <f t="shared" si="63"/>
        <v/>
      </c>
      <c r="AG61" s="41">
        <f>+Tableau274546177178179[[#This Row],[Surf Men ext]]</f>
        <v>1.82</v>
      </c>
      <c r="AH61" s="43" t="str">
        <f t="shared" si="49"/>
        <v/>
      </c>
      <c r="AI61" s="43">
        <f t="shared" si="50"/>
        <v>1.82</v>
      </c>
      <c r="AJ61" s="43" t="str">
        <f t="shared" si="51"/>
        <v/>
      </c>
      <c r="AK61" s="43" t="str">
        <f t="shared" si="52"/>
        <v/>
      </c>
      <c r="AL61" s="43" t="str">
        <f t="shared" si="53"/>
        <v/>
      </c>
      <c r="AM61" s="53">
        <f t="shared" si="84"/>
        <v>10.8</v>
      </c>
      <c r="AN61" s="101">
        <v>2026</v>
      </c>
      <c r="AO61" s="54" t="str">
        <f t="shared" si="54"/>
        <v/>
      </c>
      <c r="AP61" s="54">
        <f t="shared" si="55"/>
        <v>10.8</v>
      </c>
      <c r="AQ61" s="54" t="str">
        <f t="shared" si="56"/>
        <v/>
      </c>
      <c r="AR61" s="54" t="str">
        <f t="shared" si="57"/>
        <v/>
      </c>
      <c r="AS61" s="54" t="str">
        <f t="shared" si="58"/>
        <v/>
      </c>
      <c r="AT61" s="54">
        <f t="shared" si="85"/>
        <v>3.64</v>
      </c>
      <c r="AU61" s="55"/>
      <c r="AV61" s="56"/>
      <c r="AW61" s="55" t="s">
        <v>36</v>
      </c>
      <c r="AY61" s="83" t="s">
        <v>121</v>
      </c>
      <c r="AZ61" s="48"/>
      <c r="BA61" s="57"/>
    </row>
    <row r="62" spans="1:53" s="47" customFormat="1" x14ac:dyDescent="0.2">
      <c r="A62" s="37" t="s">
        <v>272</v>
      </c>
      <c r="B62" s="51">
        <v>4</v>
      </c>
      <c r="C62" s="91" t="s">
        <v>341</v>
      </c>
      <c r="D62" s="107" t="s">
        <v>332</v>
      </c>
      <c r="E62" s="56">
        <v>1.35</v>
      </c>
      <c r="F62" s="56">
        <v>1.35</v>
      </c>
      <c r="G62" s="52">
        <f t="shared" si="75"/>
        <v>1.82</v>
      </c>
      <c r="H62" s="42"/>
      <c r="I62" s="43" t="str">
        <f t="shared" si="76"/>
        <v/>
      </c>
      <c r="J62" s="42" t="s">
        <v>35</v>
      </c>
      <c r="K62" s="41">
        <f t="shared" si="77"/>
        <v>1.82</v>
      </c>
      <c r="L62" s="65" t="str">
        <f t="shared" si="78"/>
        <v/>
      </c>
      <c r="M62" s="65" t="str">
        <f t="shared" si="79"/>
        <v/>
      </c>
      <c r="N62" s="65">
        <f t="shared" si="80"/>
        <v>1.82</v>
      </c>
      <c r="O62" s="42"/>
      <c r="P62" s="41" t="str">
        <f t="shared" si="81"/>
        <v/>
      </c>
      <c r="Q62" s="42"/>
      <c r="R62" s="41" t="str">
        <f t="shared" si="82"/>
        <v/>
      </c>
      <c r="S62" s="42"/>
      <c r="T62" s="41" t="str">
        <f t="shared" si="83"/>
        <v/>
      </c>
      <c r="U62" s="43"/>
      <c r="V62" s="43" t="str">
        <f t="shared" si="43"/>
        <v/>
      </c>
      <c r="W62" s="43">
        <f t="shared" si="44"/>
        <v>1</v>
      </c>
      <c r="X62" s="43" t="str">
        <f t="shared" si="45"/>
        <v/>
      </c>
      <c r="Y62" s="43" t="str">
        <f t="shared" si="46"/>
        <v/>
      </c>
      <c r="Z62" s="43" t="str">
        <f t="shared" si="47"/>
        <v/>
      </c>
      <c r="AA62" s="43">
        <f t="shared" si="48"/>
        <v>5.4</v>
      </c>
      <c r="AB62" s="43" t="str">
        <f t="shared" si="59"/>
        <v/>
      </c>
      <c r="AC62" s="43">
        <f t="shared" si="60"/>
        <v>1</v>
      </c>
      <c r="AD62" s="43" t="str">
        <f t="shared" si="61"/>
        <v/>
      </c>
      <c r="AE62" s="43" t="str">
        <f t="shared" si="62"/>
        <v/>
      </c>
      <c r="AF62" s="43" t="str">
        <f t="shared" si="63"/>
        <v/>
      </c>
      <c r="AG62" s="41">
        <f>+Tableau274546177178179[[#This Row],[Surf Men ext]]</f>
        <v>1.82</v>
      </c>
      <c r="AH62" s="43" t="str">
        <f t="shared" si="49"/>
        <v/>
      </c>
      <c r="AI62" s="43">
        <f t="shared" si="50"/>
        <v>1.82</v>
      </c>
      <c r="AJ62" s="43" t="str">
        <f t="shared" si="51"/>
        <v/>
      </c>
      <c r="AK62" s="43" t="str">
        <f t="shared" si="52"/>
        <v/>
      </c>
      <c r="AL62" s="43" t="str">
        <f t="shared" si="53"/>
        <v/>
      </c>
      <c r="AM62" s="53">
        <f t="shared" si="84"/>
        <v>10.8</v>
      </c>
      <c r="AN62" s="101">
        <v>2026</v>
      </c>
      <c r="AO62" s="54" t="str">
        <f t="shared" si="54"/>
        <v/>
      </c>
      <c r="AP62" s="54">
        <f t="shared" si="55"/>
        <v>10.8</v>
      </c>
      <c r="AQ62" s="54" t="str">
        <f t="shared" si="56"/>
        <v/>
      </c>
      <c r="AR62" s="54" t="str">
        <f t="shared" si="57"/>
        <v/>
      </c>
      <c r="AS62" s="54" t="str">
        <f t="shared" si="58"/>
        <v/>
      </c>
      <c r="AT62" s="54">
        <f t="shared" si="85"/>
        <v>3.64</v>
      </c>
      <c r="AU62" s="55"/>
      <c r="AV62" s="56"/>
      <c r="AW62" s="55" t="s">
        <v>36</v>
      </c>
      <c r="AY62" s="83" t="s">
        <v>121</v>
      </c>
      <c r="AZ62" s="48"/>
      <c r="BA62" s="57"/>
    </row>
    <row r="63" spans="1:53" s="47" customFormat="1" x14ac:dyDescent="0.2">
      <c r="A63" s="37" t="s">
        <v>272</v>
      </c>
      <c r="B63" s="51">
        <v>4</v>
      </c>
      <c r="C63" s="91" t="s">
        <v>342</v>
      </c>
      <c r="D63" s="107" t="s">
        <v>332</v>
      </c>
      <c r="E63" s="56">
        <v>1.35</v>
      </c>
      <c r="F63" s="56">
        <v>1.35</v>
      </c>
      <c r="G63" s="52">
        <f t="shared" si="75"/>
        <v>1.82</v>
      </c>
      <c r="H63" s="42"/>
      <c r="I63" s="43" t="str">
        <f t="shared" si="76"/>
        <v/>
      </c>
      <c r="J63" s="42" t="s">
        <v>35</v>
      </c>
      <c r="K63" s="41">
        <f t="shared" si="77"/>
        <v>1.82</v>
      </c>
      <c r="L63" s="65" t="str">
        <f t="shared" si="78"/>
        <v/>
      </c>
      <c r="M63" s="65" t="str">
        <f t="shared" si="79"/>
        <v/>
      </c>
      <c r="N63" s="65">
        <f t="shared" si="80"/>
        <v>1.82</v>
      </c>
      <c r="O63" s="42"/>
      <c r="P63" s="41" t="str">
        <f t="shared" si="81"/>
        <v/>
      </c>
      <c r="Q63" s="42"/>
      <c r="R63" s="41" t="str">
        <f t="shared" si="82"/>
        <v/>
      </c>
      <c r="S63" s="42"/>
      <c r="T63" s="41" t="str">
        <f t="shared" si="83"/>
        <v/>
      </c>
      <c r="U63" s="43"/>
      <c r="V63" s="43" t="str">
        <f t="shared" si="43"/>
        <v/>
      </c>
      <c r="W63" s="43">
        <f t="shared" si="44"/>
        <v>1</v>
      </c>
      <c r="X63" s="43" t="str">
        <f t="shared" si="45"/>
        <v/>
      </c>
      <c r="Y63" s="43" t="str">
        <f t="shared" si="46"/>
        <v/>
      </c>
      <c r="Z63" s="43" t="str">
        <f t="shared" si="47"/>
        <v/>
      </c>
      <c r="AA63" s="43">
        <f t="shared" si="48"/>
        <v>5.4</v>
      </c>
      <c r="AB63" s="43" t="str">
        <f t="shared" si="59"/>
        <v/>
      </c>
      <c r="AC63" s="43">
        <f t="shared" si="60"/>
        <v>1</v>
      </c>
      <c r="AD63" s="43" t="str">
        <f t="shared" si="61"/>
        <v/>
      </c>
      <c r="AE63" s="43" t="str">
        <f t="shared" si="62"/>
        <v/>
      </c>
      <c r="AF63" s="43" t="str">
        <f t="shared" si="63"/>
        <v/>
      </c>
      <c r="AG63" s="41">
        <f>+Tableau274546177178179[[#This Row],[Surf Men ext]]</f>
        <v>1.82</v>
      </c>
      <c r="AH63" s="43" t="str">
        <f t="shared" si="49"/>
        <v/>
      </c>
      <c r="AI63" s="43">
        <f t="shared" si="50"/>
        <v>1.82</v>
      </c>
      <c r="AJ63" s="43" t="str">
        <f t="shared" si="51"/>
        <v/>
      </c>
      <c r="AK63" s="43" t="str">
        <f t="shared" si="52"/>
        <v/>
      </c>
      <c r="AL63" s="43" t="str">
        <f t="shared" si="53"/>
        <v/>
      </c>
      <c r="AM63" s="53">
        <f t="shared" si="84"/>
        <v>10.8</v>
      </c>
      <c r="AN63" s="101">
        <v>2026</v>
      </c>
      <c r="AO63" s="54" t="str">
        <f t="shared" si="54"/>
        <v/>
      </c>
      <c r="AP63" s="54">
        <f t="shared" si="55"/>
        <v>10.8</v>
      </c>
      <c r="AQ63" s="54" t="str">
        <f t="shared" si="56"/>
        <v/>
      </c>
      <c r="AR63" s="54" t="str">
        <f t="shared" si="57"/>
        <v/>
      </c>
      <c r="AS63" s="54" t="str">
        <f t="shared" si="58"/>
        <v/>
      </c>
      <c r="AT63" s="54">
        <f t="shared" si="85"/>
        <v>3.64</v>
      </c>
      <c r="AU63" s="55"/>
      <c r="AV63" s="56"/>
      <c r="AW63" s="55" t="s">
        <v>36</v>
      </c>
      <c r="AY63" s="83" t="s">
        <v>121</v>
      </c>
      <c r="AZ63" s="48"/>
      <c r="BA63" s="57"/>
    </row>
    <row r="64" spans="1:53" s="47" customFormat="1" x14ac:dyDescent="0.2">
      <c r="A64" s="37" t="s">
        <v>272</v>
      </c>
      <c r="B64" s="51">
        <v>4</v>
      </c>
      <c r="C64" s="91" t="s">
        <v>343</v>
      </c>
      <c r="D64" s="107" t="s">
        <v>332</v>
      </c>
      <c r="E64" s="56">
        <v>1.35</v>
      </c>
      <c r="F64" s="56">
        <v>1.35</v>
      </c>
      <c r="G64" s="52">
        <f t="shared" si="75"/>
        <v>1.82</v>
      </c>
      <c r="H64" s="42"/>
      <c r="I64" s="43" t="str">
        <f t="shared" si="76"/>
        <v/>
      </c>
      <c r="J64" s="42" t="s">
        <v>35</v>
      </c>
      <c r="K64" s="41">
        <f t="shared" si="77"/>
        <v>1.82</v>
      </c>
      <c r="L64" s="65" t="str">
        <f t="shared" si="78"/>
        <v/>
      </c>
      <c r="M64" s="65" t="str">
        <f t="shared" si="79"/>
        <v/>
      </c>
      <c r="N64" s="65">
        <f t="shared" si="80"/>
        <v>1.82</v>
      </c>
      <c r="O64" s="42"/>
      <c r="P64" s="41" t="str">
        <f t="shared" si="81"/>
        <v/>
      </c>
      <c r="Q64" s="42"/>
      <c r="R64" s="41" t="str">
        <f t="shared" si="82"/>
        <v/>
      </c>
      <c r="S64" s="42"/>
      <c r="T64" s="41" t="str">
        <f t="shared" si="83"/>
        <v/>
      </c>
      <c r="U64" s="43"/>
      <c r="V64" s="43" t="str">
        <f t="shared" si="43"/>
        <v/>
      </c>
      <c r="W64" s="43">
        <f t="shared" si="44"/>
        <v>1</v>
      </c>
      <c r="X64" s="43" t="str">
        <f t="shared" si="45"/>
        <v/>
      </c>
      <c r="Y64" s="43" t="str">
        <f t="shared" si="46"/>
        <v/>
      </c>
      <c r="Z64" s="43" t="str">
        <f t="shared" si="47"/>
        <v/>
      </c>
      <c r="AA64" s="43">
        <f t="shared" si="48"/>
        <v>5.4</v>
      </c>
      <c r="AB64" s="43" t="str">
        <f t="shared" si="59"/>
        <v/>
      </c>
      <c r="AC64" s="43">
        <f t="shared" si="60"/>
        <v>1</v>
      </c>
      <c r="AD64" s="43" t="str">
        <f t="shared" si="61"/>
        <v/>
      </c>
      <c r="AE64" s="43" t="str">
        <f t="shared" si="62"/>
        <v/>
      </c>
      <c r="AF64" s="43" t="str">
        <f t="shared" si="63"/>
        <v/>
      </c>
      <c r="AG64" s="41">
        <f>+Tableau274546177178179[[#This Row],[Surf Men ext]]</f>
        <v>1.82</v>
      </c>
      <c r="AH64" s="43" t="str">
        <f t="shared" si="49"/>
        <v/>
      </c>
      <c r="AI64" s="43">
        <f t="shared" si="50"/>
        <v>1.82</v>
      </c>
      <c r="AJ64" s="43" t="str">
        <f t="shared" si="51"/>
        <v/>
      </c>
      <c r="AK64" s="43" t="str">
        <f t="shared" si="52"/>
        <v/>
      </c>
      <c r="AL64" s="43" t="str">
        <f t="shared" si="53"/>
        <v/>
      </c>
      <c r="AM64" s="53">
        <f t="shared" si="84"/>
        <v>10.8</v>
      </c>
      <c r="AN64" s="101">
        <v>2026</v>
      </c>
      <c r="AO64" s="54" t="str">
        <f t="shared" si="54"/>
        <v/>
      </c>
      <c r="AP64" s="54">
        <f t="shared" si="55"/>
        <v>10.8</v>
      </c>
      <c r="AQ64" s="54" t="str">
        <f t="shared" si="56"/>
        <v/>
      </c>
      <c r="AR64" s="54" t="str">
        <f t="shared" si="57"/>
        <v/>
      </c>
      <c r="AS64" s="54" t="str">
        <f t="shared" si="58"/>
        <v/>
      </c>
      <c r="AT64" s="54">
        <f t="shared" si="85"/>
        <v>3.64</v>
      </c>
      <c r="AU64" s="55"/>
      <c r="AV64" s="56"/>
      <c r="AW64" s="55" t="s">
        <v>36</v>
      </c>
      <c r="AY64" s="83" t="s">
        <v>121</v>
      </c>
      <c r="AZ64" s="48"/>
      <c r="BA64" s="57"/>
    </row>
    <row r="65" spans="1:54" s="47" customFormat="1" x14ac:dyDescent="0.2">
      <c r="A65" s="37" t="s">
        <v>272</v>
      </c>
      <c r="B65" s="51">
        <v>4</v>
      </c>
      <c r="C65" s="91" t="s">
        <v>344</v>
      </c>
      <c r="D65" s="107" t="s">
        <v>332</v>
      </c>
      <c r="E65" s="56">
        <v>1.35</v>
      </c>
      <c r="F65" s="56">
        <v>1.35</v>
      </c>
      <c r="G65" s="52">
        <f t="shared" si="75"/>
        <v>1.82</v>
      </c>
      <c r="H65" s="42"/>
      <c r="I65" s="43" t="str">
        <f t="shared" si="76"/>
        <v/>
      </c>
      <c r="J65" s="42" t="s">
        <v>35</v>
      </c>
      <c r="K65" s="41">
        <f t="shared" si="77"/>
        <v>1.82</v>
      </c>
      <c r="L65" s="65" t="str">
        <f t="shared" si="78"/>
        <v/>
      </c>
      <c r="M65" s="65" t="str">
        <f t="shared" si="79"/>
        <v/>
      </c>
      <c r="N65" s="65">
        <f t="shared" si="80"/>
        <v>1.82</v>
      </c>
      <c r="O65" s="42"/>
      <c r="P65" s="41" t="str">
        <f t="shared" si="81"/>
        <v/>
      </c>
      <c r="Q65" s="42"/>
      <c r="R65" s="41" t="str">
        <f t="shared" si="82"/>
        <v/>
      </c>
      <c r="S65" s="42"/>
      <c r="T65" s="41" t="str">
        <f t="shared" si="83"/>
        <v/>
      </c>
      <c r="U65" s="43"/>
      <c r="V65" s="43" t="str">
        <f t="shared" ref="V65:V102" si="86">IF($AN65=2025,1,"")</f>
        <v/>
      </c>
      <c r="W65" s="43">
        <f t="shared" ref="W65:W102" si="87">IF($AN65=2026,1,"")</f>
        <v>1</v>
      </c>
      <c r="X65" s="43" t="str">
        <f t="shared" ref="X65:X102" si="88">IF($AN65=2027,1,"")</f>
        <v/>
      </c>
      <c r="Y65" s="43" t="str">
        <f t="shared" ref="Y65:Y102" si="89">IF($AN65=2028,1,"")</f>
        <v/>
      </c>
      <c r="Z65" s="43" t="str">
        <f t="shared" ref="Z65:Z102" si="90">IF($AN65=2029,1,"")</f>
        <v/>
      </c>
      <c r="AA65" s="43">
        <f t="shared" ref="AA65:AA102" si="91">(2*E65+2*F65)</f>
        <v>5.4</v>
      </c>
      <c r="AB65" s="43" t="str">
        <f t="shared" ref="AB65:AB102" si="92">IF($AN65=2025,1,"")</f>
        <v/>
      </c>
      <c r="AC65" s="43">
        <f t="shared" ref="AC65:AC102" si="93">IF($AN65=2026,1,"")</f>
        <v>1</v>
      </c>
      <c r="AD65" s="43" t="str">
        <f t="shared" ref="AD65:AD102" si="94">IF($AN65=2027,1,"")</f>
        <v/>
      </c>
      <c r="AE65" s="43" t="str">
        <f t="shared" ref="AE65:AE102" si="95">IF($AN65=2028,1,"")</f>
        <v/>
      </c>
      <c r="AF65" s="43" t="str">
        <f t="shared" ref="AF65:AF102" si="96">IF($AN65=2029,1,"")</f>
        <v/>
      </c>
      <c r="AG65" s="41">
        <f>+Tableau274546177178179[[#This Row],[Surf Men ext]]</f>
        <v>1.82</v>
      </c>
      <c r="AH65" s="43" t="str">
        <f t="shared" ref="AH65:AH102" si="97">IF($AN65=2025,$AG65,"")</f>
        <v/>
      </c>
      <c r="AI65" s="43">
        <f t="shared" ref="AI65:AI102" si="98">IF($AN65=2026,$AG65,"")</f>
        <v>1.82</v>
      </c>
      <c r="AJ65" s="43" t="str">
        <f t="shared" ref="AJ65:AJ102" si="99">IF($AN65=2027,$AG65,"")</f>
        <v/>
      </c>
      <c r="AK65" s="43" t="str">
        <f t="shared" ref="AK65:AK102" si="100">IF($AN65=2028,$AG65,"")</f>
        <v/>
      </c>
      <c r="AL65" s="43" t="str">
        <f t="shared" ref="AL65:AL102" si="101">IF($AN65=2029,$AG65,"")</f>
        <v/>
      </c>
      <c r="AM65" s="53">
        <f t="shared" si="84"/>
        <v>10.8</v>
      </c>
      <c r="AN65" s="101">
        <v>2026</v>
      </c>
      <c r="AO65" s="54" t="str">
        <f t="shared" ref="AO65:AO102" si="102">IF($AN65=2025,$AM65,"")</f>
        <v/>
      </c>
      <c r="AP65" s="54">
        <f t="shared" ref="AP65:AP102" si="103">IF($AN65=2026,$AM65,"")</f>
        <v>10.8</v>
      </c>
      <c r="AQ65" s="54" t="str">
        <f t="shared" ref="AQ65:AQ102" si="104">IF($AN65=2027,$AM65,"")</f>
        <v/>
      </c>
      <c r="AR65" s="54" t="str">
        <f t="shared" ref="AR65:AR102" si="105">IF($AN65=2028,$AM65,"")</f>
        <v/>
      </c>
      <c r="AS65" s="54" t="str">
        <f t="shared" ref="AS65:AS102" si="106">IF($AN65=2029,$AM65,"")</f>
        <v/>
      </c>
      <c r="AT65" s="54">
        <f t="shared" si="85"/>
        <v>3.64</v>
      </c>
      <c r="AU65" s="55"/>
      <c r="AV65" s="56"/>
      <c r="AW65" s="55" t="s">
        <v>36</v>
      </c>
      <c r="AY65" s="83" t="s">
        <v>121</v>
      </c>
      <c r="AZ65" s="48"/>
      <c r="BA65" s="57"/>
    </row>
    <row r="66" spans="1:54" s="47" customFormat="1" x14ac:dyDescent="0.2">
      <c r="A66" s="37" t="s">
        <v>272</v>
      </c>
      <c r="B66" s="51">
        <v>4</v>
      </c>
      <c r="C66" s="91" t="s">
        <v>345</v>
      </c>
      <c r="D66" s="107" t="s">
        <v>332</v>
      </c>
      <c r="E66" s="56">
        <v>1.31</v>
      </c>
      <c r="F66" s="56">
        <v>1.35</v>
      </c>
      <c r="G66" s="52">
        <f t="shared" si="75"/>
        <v>1.77</v>
      </c>
      <c r="H66" s="42"/>
      <c r="I66" s="43" t="str">
        <f t="shared" si="76"/>
        <v/>
      </c>
      <c r="J66" s="42" t="s">
        <v>35</v>
      </c>
      <c r="K66" s="41">
        <f t="shared" si="77"/>
        <v>1.77</v>
      </c>
      <c r="L66" s="65">
        <f t="shared" si="78"/>
        <v>1.77</v>
      </c>
      <c r="M66" s="65" t="str">
        <f t="shared" si="79"/>
        <v/>
      </c>
      <c r="N66" s="65" t="str">
        <f t="shared" si="80"/>
        <v/>
      </c>
      <c r="O66" s="42"/>
      <c r="P66" s="41" t="str">
        <f t="shared" si="81"/>
        <v/>
      </c>
      <c r="Q66" s="42"/>
      <c r="R66" s="41" t="str">
        <f t="shared" si="82"/>
        <v/>
      </c>
      <c r="S66" s="42"/>
      <c r="T66" s="41" t="str">
        <f t="shared" si="83"/>
        <v/>
      </c>
      <c r="U66" s="43" t="s">
        <v>35</v>
      </c>
      <c r="V66" s="43" t="str">
        <f t="shared" si="86"/>
        <v/>
      </c>
      <c r="W66" s="43">
        <f t="shared" si="87"/>
        <v>1</v>
      </c>
      <c r="X66" s="43" t="str">
        <f t="shared" si="88"/>
        <v/>
      </c>
      <c r="Y66" s="43" t="str">
        <f t="shared" si="89"/>
        <v/>
      </c>
      <c r="Z66" s="43" t="str">
        <f t="shared" si="90"/>
        <v/>
      </c>
      <c r="AA66" s="43">
        <f t="shared" si="91"/>
        <v>5.32</v>
      </c>
      <c r="AB66" s="43" t="str">
        <f t="shared" si="92"/>
        <v/>
      </c>
      <c r="AC66" s="43">
        <f t="shared" si="93"/>
        <v>1</v>
      </c>
      <c r="AD66" s="43" t="str">
        <f t="shared" si="94"/>
        <v/>
      </c>
      <c r="AE66" s="43" t="str">
        <f t="shared" si="95"/>
        <v/>
      </c>
      <c r="AF66" s="43" t="str">
        <f t="shared" si="96"/>
        <v/>
      </c>
      <c r="AG66" s="41">
        <f>+Tableau274546177178179[[#This Row],[Surf Men ext]]</f>
        <v>1.77</v>
      </c>
      <c r="AH66" s="43" t="str">
        <f t="shared" si="97"/>
        <v/>
      </c>
      <c r="AI66" s="43">
        <f t="shared" si="98"/>
        <v>1.77</v>
      </c>
      <c r="AJ66" s="43" t="str">
        <f t="shared" si="99"/>
        <v/>
      </c>
      <c r="AK66" s="43" t="str">
        <f t="shared" si="100"/>
        <v/>
      </c>
      <c r="AL66" s="43" t="str">
        <f t="shared" si="101"/>
        <v/>
      </c>
      <c r="AM66" s="53">
        <f t="shared" si="84"/>
        <v>10.64</v>
      </c>
      <c r="AN66" s="101">
        <v>2026</v>
      </c>
      <c r="AO66" s="54" t="str">
        <f t="shared" si="102"/>
        <v/>
      </c>
      <c r="AP66" s="54">
        <f t="shared" si="103"/>
        <v>10.64</v>
      </c>
      <c r="AQ66" s="54" t="str">
        <f t="shared" si="104"/>
        <v/>
      </c>
      <c r="AR66" s="54" t="str">
        <f t="shared" si="105"/>
        <v/>
      </c>
      <c r="AS66" s="54" t="str">
        <f t="shared" si="106"/>
        <v/>
      </c>
      <c r="AT66" s="54">
        <f t="shared" si="85"/>
        <v>3.54</v>
      </c>
      <c r="AU66" s="55" t="s">
        <v>36</v>
      </c>
      <c r="AV66" s="56"/>
      <c r="AW66" s="55"/>
      <c r="AY66" s="49" t="s">
        <v>37</v>
      </c>
      <c r="AZ66" s="48"/>
      <c r="BA66" s="49"/>
    </row>
    <row r="67" spans="1:54" s="47" customFormat="1" x14ac:dyDescent="0.2">
      <c r="A67" s="37" t="s">
        <v>272</v>
      </c>
      <c r="B67" s="51">
        <v>4</v>
      </c>
      <c r="C67" s="91" t="s">
        <v>346</v>
      </c>
      <c r="D67" s="107" t="s">
        <v>332</v>
      </c>
      <c r="E67" s="56">
        <v>1.31</v>
      </c>
      <c r="F67" s="56">
        <v>1.35</v>
      </c>
      <c r="G67" s="52">
        <f t="shared" si="75"/>
        <v>1.77</v>
      </c>
      <c r="H67" s="42"/>
      <c r="I67" s="43" t="str">
        <f t="shared" si="76"/>
        <v/>
      </c>
      <c r="J67" s="42" t="s">
        <v>35</v>
      </c>
      <c r="K67" s="41">
        <f t="shared" si="77"/>
        <v>1.77</v>
      </c>
      <c r="L67" s="65">
        <f t="shared" si="78"/>
        <v>1.77</v>
      </c>
      <c r="M67" s="65" t="str">
        <f t="shared" si="79"/>
        <v/>
      </c>
      <c r="N67" s="65" t="str">
        <f t="shared" si="80"/>
        <v/>
      </c>
      <c r="O67" s="42"/>
      <c r="P67" s="41" t="str">
        <f t="shared" si="81"/>
        <v/>
      </c>
      <c r="Q67" s="42"/>
      <c r="R67" s="41" t="str">
        <f t="shared" si="82"/>
        <v/>
      </c>
      <c r="S67" s="42"/>
      <c r="T67" s="41" t="str">
        <f t="shared" si="83"/>
        <v/>
      </c>
      <c r="U67" s="43" t="s">
        <v>35</v>
      </c>
      <c r="V67" s="43" t="str">
        <f t="shared" si="86"/>
        <v/>
      </c>
      <c r="W67" s="43">
        <f t="shared" si="87"/>
        <v>1</v>
      </c>
      <c r="X67" s="43" t="str">
        <f t="shared" si="88"/>
        <v/>
      </c>
      <c r="Y67" s="43" t="str">
        <f t="shared" si="89"/>
        <v/>
      </c>
      <c r="Z67" s="43" t="str">
        <f t="shared" si="90"/>
        <v/>
      </c>
      <c r="AA67" s="43">
        <f t="shared" si="91"/>
        <v>5.32</v>
      </c>
      <c r="AB67" s="43" t="str">
        <f t="shared" si="92"/>
        <v/>
      </c>
      <c r="AC67" s="43">
        <f t="shared" si="93"/>
        <v>1</v>
      </c>
      <c r="AD67" s="43" t="str">
        <f t="shared" si="94"/>
        <v/>
      </c>
      <c r="AE67" s="43" t="str">
        <f t="shared" si="95"/>
        <v/>
      </c>
      <c r="AF67" s="43" t="str">
        <f t="shared" si="96"/>
        <v/>
      </c>
      <c r="AG67" s="41">
        <f>+Tableau274546177178179[[#This Row],[Surf Men ext]]</f>
        <v>1.77</v>
      </c>
      <c r="AH67" s="43" t="str">
        <f t="shared" si="97"/>
        <v/>
      </c>
      <c r="AI67" s="43">
        <f t="shared" si="98"/>
        <v>1.77</v>
      </c>
      <c r="AJ67" s="43" t="str">
        <f t="shared" si="99"/>
        <v/>
      </c>
      <c r="AK67" s="43" t="str">
        <f t="shared" si="100"/>
        <v/>
      </c>
      <c r="AL67" s="43" t="str">
        <f t="shared" si="101"/>
        <v/>
      </c>
      <c r="AM67" s="53">
        <f t="shared" si="84"/>
        <v>10.64</v>
      </c>
      <c r="AN67" s="101">
        <v>2026</v>
      </c>
      <c r="AO67" s="54" t="str">
        <f t="shared" si="102"/>
        <v/>
      </c>
      <c r="AP67" s="54">
        <f t="shared" si="103"/>
        <v>10.64</v>
      </c>
      <c r="AQ67" s="54" t="str">
        <f t="shared" si="104"/>
        <v/>
      </c>
      <c r="AR67" s="54" t="str">
        <f t="shared" si="105"/>
        <v/>
      </c>
      <c r="AS67" s="54" t="str">
        <f t="shared" si="106"/>
        <v/>
      </c>
      <c r="AT67" s="54">
        <f t="shared" si="85"/>
        <v>3.54</v>
      </c>
      <c r="AU67" s="55" t="s">
        <v>36</v>
      </c>
      <c r="AV67" s="56"/>
      <c r="AW67" s="55"/>
      <c r="AY67" s="49" t="s">
        <v>37</v>
      </c>
      <c r="AZ67" s="48"/>
      <c r="BA67" s="49"/>
    </row>
    <row r="68" spans="1:54" s="47" customFormat="1" x14ac:dyDescent="0.2">
      <c r="A68" s="37" t="s">
        <v>272</v>
      </c>
      <c r="B68" s="51">
        <v>4</v>
      </c>
      <c r="C68" s="91" t="s">
        <v>347</v>
      </c>
      <c r="D68" s="107" t="s">
        <v>332</v>
      </c>
      <c r="E68" s="56">
        <v>1.31</v>
      </c>
      <c r="F68" s="56">
        <v>1.35</v>
      </c>
      <c r="G68" s="52">
        <f t="shared" si="75"/>
        <v>1.77</v>
      </c>
      <c r="H68" s="42"/>
      <c r="I68" s="43" t="str">
        <f t="shared" si="76"/>
        <v/>
      </c>
      <c r="J68" s="42" t="s">
        <v>35</v>
      </c>
      <c r="K68" s="41">
        <f t="shared" si="77"/>
        <v>1.77</v>
      </c>
      <c r="L68" s="65">
        <f t="shared" si="78"/>
        <v>1.77</v>
      </c>
      <c r="M68" s="65" t="str">
        <f t="shared" si="79"/>
        <v/>
      </c>
      <c r="N68" s="65" t="str">
        <f t="shared" si="80"/>
        <v/>
      </c>
      <c r="O68" s="42"/>
      <c r="P68" s="41" t="str">
        <f t="shared" si="81"/>
        <v/>
      </c>
      <c r="Q68" s="42"/>
      <c r="R68" s="41" t="str">
        <f t="shared" si="82"/>
        <v/>
      </c>
      <c r="S68" s="42"/>
      <c r="T68" s="41" t="str">
        <f t="shared" si="83"/>
        <v/>
      </c>
      <c r="U68" s="43" t="s">
        <v>35</v>
      </c>
      <c r="V68" s="43" t="str">
        <f t="shared" si="86"/>
        <v/>
      </c>
      <c r="W68" s="43">
        <f t="shared" si="87"/>
        <v>1</v>
      </c>
      <c r="X68" s="43" t="str">
        <f t="shared" si="88"/>
        <v/>
      </c>
      <c r="Y68" s="43" t="str">
        <f t="shared" si="89"/>
        <v/>
      </c>
      <c r="Z68" s="43" t="str">
        <f t="shared" si="90"/>
        <v/>
      </c>
      <c r="AA68" s="43">
        <f t="shared" si="91"/>
        <v>5.32</v>
      </c>
      <c r="AB68" s="43" t="str">
        <f t="shared" si="92"/>
        <v/>
      </c>
      <c r="AC68" s="43">
        <f t="shared" si="93"/>
        <v>1</v>
      </c>
      <c r="AD68" s="43" t="str">
        <f t="shared" si="94"/>
        <v/>
      </c>
      <c r="AE68" s="43" t="str">
        <f t="shared" si="95"/>
        <v/>
      </c>
      <c r="AF68" s="43" t="str">
        <f t="shared" si="96"/>
        <v/>
      </c>
      <c r="AG68" s="41">
        <f>+Tableau274546177178179[[#This Row],[Surf Men ext]]</f>
        <v>1.77</v>
      </c>
      <c r="AH68" s="43" t="str">
        <f t="shared" si="97"/>
        <v/>
      </c>
      <c r="AI68" s="43">
        <f t="shared" si="98"/>
        <v>1.77</v>
      </c>
      <c r="AJ68" s="43" t="str">
        <f t="shared" si="99"/>
        <v/>
      </c>
      <c r="AK68" s="43" t="str">
        <f t="shared" si="100"/>
        <v/>
      </c>
      <c r="AL68" s="43" t="str">
        <f t="shared" si="101"/>
        <v/>
      </c>
      <c r="AM68" s="53">
        <f t="shared" si="84"/>
        <v>10.64</v>
      </c>
      <c r="AN68" s="101">
        <v>2026</v>
      </c>
      <c r="AO68" s="54" t="str">
        <f t="shared" si="102"/>
        <v/>
      </c>
      <c r="AP68" s="54">
        <f t="shared" si="103"/>
        <v>10.64</v>
      </c>
      <c r="AQ68" s="54" t="str">
        <f t="shared" si="104"/>
        <v/>
      </c>
      <c r="AR68" s="54" t="str">
        <f t="shared" si="105"/>
        <v/>
      </c>
      <c r="AS68" s="54" t="str">
        <f t="shared" si="106"/>
        <v/>
      </c>
      <c r="AT68" s="54">
        <f t="shared" si="85"/>
        <v>3.54</v>
      </c>
      <c r="AU68" s="55" t="s">
        <v>36</v>
      </c>
      <c r="AV68" s="56"/>
      <c r="AW68" s="55"/>
      <c r="AY68" s="49" t="s">
        <v>37</v>
      </c>
      <c r="AZ68" s="48"/>
      <c r="BA68" s="49"/>
    </row>
    <row r="69" spans="1:54" s="47" customFormat="1" ht="17.25" customHeight="1" x14ac:dyDescent="0.2">
      <c r="A69" s="30" t="s">
        <v>117</v>
      </c>
      <c r="B69" s="31"/>
      <c r="C69" s="32"/>
      <c r="D69" s="32"/>
      <c r="E69" s="32"/>
      <c r="F69" s="32"/>
      <c r="G69" s="33"/>
      <c r="H69" s="34"/>
      <c r="I69" s="31"/>
      <c r="J69" s="34"/>
      <c r="K69" s="31"/>
      <c r="L69" s="68"/>
      <c r="M69" s="68"/>
      <c r="N69" s="68"/>
      <c r="O69" s="34"/>
      <c r="P69" s="31"/>
      <c r="Q69" s="34"/>
      <c r="R69" s="31"/>
      <c r="S69" s="31"/>
      <c r="T69" s="31"/>
      <c r="U69" s="31"/>
      <c r="V69" s="31" t="str">
        <f t="shared" si="86"/>
        <v/>
      </c>
      <c r="W69" s="31" t="str">
        <f t="shared" si="87"/>
        <v/>
      </c>
      <c r="X69" s="31" t="str">
        <f t="shared" si="88"/>
        <v/>
      </c>
      <c r="Y69" s="31" t="str">
        <f t="shared" si="89"/>
        <v/>
      </c>
      <c r="Z69" s="31" t="str">
        <f t="shared" si="90"/>
        <v/>
      </c>
      <c r="AA69" s="31">
        <f t="shared" si="91"/>
        <v>0</v>
      </c>
      <c r="AB69" s="31" t="str">
        <f t="shared" si="92"/>
        <v/>
      </c>
      <c r="AC69" s="31" t="str">
        <f t="shared" si="93"/>
        <v/>
      </c>
      <c r="AD69" s="31" t="str">
        <f t="shared" si="94"/>
        <v/>
      </c>
      <c r="AE69" s="31" t="str">
        <f t="shared" si="95"/>
        <v/>
      </c>
      <c r="AF69" s="31" t="str">
        <f t="shared" si="96"/>
        <v/>
      </c>
      <c r="AG69" s="31">
        <f>+Tableau274546177178179[[#This Row],[Surf Men ext]]</f>
        <v>0</v>
      </c>
      <c r="AH69" s="114" t="str">
        <f t="shared" si="97"/>
        <v/>
      </c>
      <c r="AI69" s="114" t="str">
        <f t="shared" si="98"/>
        <v/>
      </c>
      <c r="AJ69" s="114" t="str">
        <f t="shared" si="99"/>
        <v/>
      </c>
      <c r="AK69" s="114" t="str">
        <f t="shared" si="100"/>
        <v/>
      </c>
      <c r="AL69" s="114" t="str">
        <f t="shared" si="101"/>
        <v/>
      </c>
      <c r="AM69" s="35"/>
      <c r="AN69" s="100"/>
      <c r="AO69" s="34" t="str">
        <f t="shared" si="102"/>
        <v/>
      </c>
      <c r="AP69" s="34" t="str">
        <f t="shared" si="103"/>
        <v/>
      </c>
      <c r="AQ69" s="34" t="str">
        <f t="shared" si="104"/>
        <v/>
      </c>
      <c r="AR69" s="34" t="str">
        <f t="shared" si="105"/>
        <v/>
      </c>
      <c r="AS69" s="34" t="str">
        <f t="shared" si="106"/>
        <v/>
      </c>
      <c r="AT69" s="34"/>
      <c r="AU69" s="36"/>
      <c r="AV69" s="32"/>
      <c r="AW69" s="31"/>
      <c r="AY69" s="49"/>
      <c r="AZ69" s="48"/>
    </row>
    <row r="70" spans="1:54" s="47" customFormat="1" x14ac:dyDescent="0.2">
      <c r="A70" s="37" t="s">
        <v>272</v>
      </c>
      <c r="B70" s="51">
        <v>5</v>
      </c>
      <c r="C70" s="39" t="s">
        <v>620</v>
      </c>
      <c r="D70" s="122"/>
      <c r="E70" s="56">
        <v>1.18</v>
      </c>
      <c r="F70" s="56">
        <v>1.97</v>
      </c>
      <c r="G70" s="122"/>
      <c r="H70" s="42"/>
      <c r="I70" s="43"/>
      <c r="J70" s="120"/>
      <c r="K70" s="117"/>
      <c r="L70" s="121"/>
      <c r="M70" s="121"/>
      <c r="N70" s="121"/>
      <c r="O70" s="120"/>
      <c r="P70" s="117"/>
      <c r="Q70" s="120"/>
      <c r="R70" s="117"/>
      <c r="S70" s="121"/>
      <c r="T70" s="117"/>
      <c r="U70" s="43" t="s">
        <v>35</v>
      </c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23"/>
      <c r="AN70" s="127"/>
      <c r="AO70" s="125"/>
      <c r="AP70" s="125"/>
      <c r="AQ70" s="125"/>
      <c r="AR70" s="125"/>
      <c r="AS70" s="125"/>
      <c r="AT70" s="125"/>
      <c r="AU70" s="126"/>
      <c r="AV70" s="122"/>
      <c r="AW70" s="126"/>
      <c r="AY70" s="49"/>
      <c r="AZ70" s="48"/>
      <c r="BA70" s="49"/>
      <c r="BB70" s="49" t="s">
        <v>695</v>
      </c>
    </row>
    <row r="71" spans="1:54" s="47" customFormat="1" x14ac:dyDescent="0.2">
      <c r="A71" s="37" t="s">
        <v>272</v>
      </c>
      <c r="B71" s="51">
        <v>5</v>
      </c>
      <c r="C71" s="39" t="s">
        <v>621</v>
      </c>
      <c r="D71" s="122"/>
      <c r="E71" s="56">
        <v>1.18</v>
      </c>
      <c r="F71" s="56">
        <v>1.97</v>
      </c>
      <c r="G71" s="122"/>
      <c r="H71" s="42"/>
      <c r="I71" s="43"/>
      <c r="J71" s="120"/>
      <c r="K71" s="117"/>
      <c r="L71" s="121"/>
      <c r="M71" s="121"/>
      <c r="N71" s="121"/>
      <c r="O71" s="120"/>
      <c r="P71" s="117"/>
      <c r="Q71" s="120"/>
      <c r="R71" s="117"/>
      <c r="S71" s="121"/>
      <c r="T71" s="117"/>
      <c r="U71" s="43" t="s">
        <v>35</v>
      </c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23"/>
      <c r="AN71" s="127"/>
      <c r="AO71" s="125"/>
      <c r="AP71" s="125"/>
      <c r="AQ71" s="125"/>
      <c r="AR71" s="125"/>
      <c r="AS71" s="125"/>
      <c r="AT71" s="125"/>
      <c r="AU71" s="126"/>
      <c r="AV71" s="122"/>
      <c r="AW71" s="126"/>
      <c r="AY71" s="49"/>
      <c r="AZ71" s="48"/>
      <c r="BA71" s="49"/>
      <c r="BB71" s="49" t="s">
        <v>695</v>
      </c>
    </row>
    <row r="72" spans="1:54" s="47" customFormat="1" x14ac:dyDescent="0.2">
      <c r="A72" s="37" t="s">
        <v>272</v>
      </c>
      <c r="B72" s="51">
        <v>5</v>
      </c>
      <c r="C72" s="39" t="s">
        <v>622</v>
      </c>
      <c r="D72" s="122"/>
      <c r="E72" s="56">
        <v>1.18</v>
      </c>
      <c r="F72" s="56">
        <v>1.97</v>
      </c>
      <c r="G72" s="122"/>
      <c r="H72" s="42"/>
      <c r="I72" s="43"/>
      <c r="J72" s="120"/>
      <c r="K72" s="117"/>
      <c r="L72" s="121"/>
      <c r="M72" s="121"/>
      <c r="N72" s="121"/>
      <c r="O72" s="120"/>
      <c r="P72" s="117"/>
      <c r="Q72" s="120"/>
      <c r="R72" s="117"/>
      <c r="S72" s="121"/>
      <c r="T72" s="117"/>
      <c r="U72" s="43" t="s">
        <v>35</v>
      </c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23"/>
      <c r="AN72" s="127"/>
      <c r="AO72" s="125"/>
      <c r="AP72" s="125"/>
      <c r="AQ72" s="125"/>
      <c r="AR72" s="125"/>
      <c r="AS72" s="125"/>
      <c r="AT72" s="125"/>
      <c r="AU72" s="126"/>
      <c r="AV72" s="122"/>
      <c r="AW72" s="126"/>
      <c r="AY72" s="49"/>
      <c r="AZ72" s="48"/>
      <c r="BA72" s="49"/>
      <c r="BB72" s="49" t="s">
        <v>695</v>
      </c>
    </row>
    <row r="73" spans="1:54" s="47" customFormat="1" x14ac:dyDescent="0.2">
      <c r="A73" s="37" t="s">
        <v>272</v>
      </c>
      <c r="B73" s="51">
        <v>5</v>
      </c>
      <c r="C73" s="93" t="s">
        <v>349</v>
      </c>
      <c r="D73" s="107" t="s">
        <v>348</v>
      </c>
      <c r="E73" s="56">
        <v>1.18</v>
      </c>
      <c r="F73" s="56">
        <v>1.97</v>
      </c>
      <c r="G73" s="52">
        <f t="shared" ref="G73:G82" si="107">E73*F73</f>
        <v>2.3199999999999998</v>
      </c>
      <c r="H73" s="42"/>
      <c r="I73" s="43" t="str">
        <f t="shared" ref="I73:I82" si="108">IF(H73="OUI",$G73,"")</f>
        <v/>
      </c>
      <c r="J73" s="42" t="s">
        <v>35</v>
      </c>
      <c r="K73" s="41">
        <f t="shared" ref="K73:K87" si="109">IF(J73="OUI",$G73,"")</f>
        <v>2.3199999999999998</v>
      </c>
      <c r="L73" s="65">
        <f t="shared" ref="L73:L87" si="110">+IF(AU73="X",$K73,"")</f>
        <v>2.3199999999999998</v>
      </c>
      <c r="M73" s="65" t="str">
        <f t="shared" ref="M73:M87" si="111">+IF(AV73="X",$K73,"")</f>
        <v/>
      </c>
      <c r="N73" s="65" t="str">
        <f t="shared" ref="N73:N87" si="112">+IF(AW73="X",$K73,"")</f>
        <v/>
      </c>
      <c r="O73" s="42"/>
      <c r="P73" s="41" t="str">
        <f t="shared" ref="P73:P82" si="113">IF(O73="OUI",$G73,"")</f>
        <v/>
      </c>
      <c r="Q73" s="42"/>
      <c r="R73" s="41" t="str">
        <f t="shared" ref="R73:R82" si="114">IF(Q73="OUI",$G73,"")</f>
        <v/>
      </c>
      <c r="S73" s="42"/>
      <c r="T73" s="41" t="str">
        <f t="shared" ref="T73:T82" si="115">IF(S73="OUI",$G73,"")</f>
        <v/>
      </c>
      <c r="U73" s="43" t="s">
        <v>35</v>
      </c>
      <c r="V73" s="43" t="str">
        <f t="shared" si="86"/>
        <v/>
      </c>
      <c r="W73" s="43" t="str">
        <f t="shared" si="87"/>
        <v/>
      </c>
      <c r="X73" s="43" t="str">
        <f t="shared" si="88"/>
        <v/>
      </c>
      <c r="Y73" s="43">
        <f t="shared" si="89"/>
        <v>1</v>
      </c>
      <c r="Z73" s="43" t="str">
        <f t="shared" si="90"/>
        <v/>
      </c>
      <c r="AA73" s="43">
        <f t="shared" si="91"/>
        <v>6.3</v>
      </c>
      <c r="AB73" s="43" t="str">
        <f t="shared" si="92"/>
        <v/>
      </c>
      <c r="AC73" s="43" t="str">
        <f t="shared" si="93"/>
        <v/>
      </c>
      <c r="AD73" s="43" t="str">
        <f t="shared" si="94"/>
        <v/>
      </c>
      <c r="AE73" s="43">
        <f t="shared" si="95"/>
        <v>1</v>
      </c>
      <c r="AF73" s="43" t="str">
        <f t="shared" si="96"/>
        <v/>
      </c>
      <c r="AG73" s="41">
        <f>+Tableau274546177178179[[#This Row],[Surf Men ext]]</f>
        <v>2.3199999999999998</v>
      </c>
      <c r="AH73" s="43" t="str">
        <f t="shared" si="97"/>
        <v/>
      </c>
      <c r="AI73" s="43" t="str">
        <f t="shared" si="98"/>
        <v/>
      </c>
      <c r="AJ73" s="43" t="str">
        <f t="shared" si="99"/>
        <v/>
      </c>
      <c r="AK73" s="43">
        <f t="shared" si="100"/>
        <v>2.3199999999999998</v>
      </c>
      <c r="AL73" s="43" t="str">
        <f t="shared" si="101"/>
        <v/>
      </c>
      <c r="AM73" s="53">
        <f t="shared" ref="AM73:AM82" si="116">(2*E73+2*F73)*2</f>
        <v>12.6</v>
      </c>
      <c r="AN73" s="101">
        <v>2028</v>
      </c>
      <c r="AO73" s="54" t="str">
        <f t="shared" si="102"/>
        <v/>
      </c>
      <c r="AP73" s="54" t="str">
        <f t="shared" si="103"/>
        <v/>
      </c>
      <c r="AQ73" s="54" t="str">
        <f t="shared" si="104"/>
        <v/>
      </c>
      <c r="AR73" s="54">
        <f t="shared" si="105"/>
        <v>12.6</v>
      </c>
      <c r="AS73" s="54" t="str">
        <f t="shared" si="106"/>
        <v/>
      </c>
      <c r="AT73" s="54">
        <f t="shared" ref="AT73:AT87" si="117">+G73*2</f>
        <v>4.6399999999999997</v>
      </c>
      <c r="AU73" s="55" t="s">
        <v>36</v>
      </c>
      <c r="AV73" s="56"/>
      <c r="AW73" s="55"/>
      <c r="AY73" s="49" t="s">
        <v>37</v>
      </c>
      <c r="AZ73" s="48"/>
      <c r="BA73" s="49"/>
      <c r="BB73" s="49" t="s">
        <v>695</v>
      </c>
    </row>
    <row r="74" spans="1:54" s="47" customFormat="1" x14ac:dyDescent="0.2">
      <c r="A74" s="37" t="s">
        <v>272</v>
      </c>
      <c r="B74" s="51">
        <v>5</v>
      </c>
      <c r="C74" s="93" t="s">
        <v>350</v>
      </c>
      <c r="D74" s="107" t="s">
        <v>348</v>
      </c>
      <c r="E74" s="56">
        <v>1.18</v>
      </c>
      <c r="F74" s="56">
        <v>1.97</v>
      </c>
      <c r="G74" s="52">
        <f t="shared" si="107"/>
        <v>2.3199999999999998</v>
      </c>
      <c r="H74" s="42"/>
      <c r="I74" s="43" t="str">
        <f t="shared" si="108"/>
        <v/>
      </c>
      <c r="J74" s="42" t="s">
        <v>35</v>
      </c>
      <c r="K74" s="41">
        <f t="shared" si="109"/>
        <v>2.3199999999999998</v>
      </c>
      <c r="L74" s="65">
        <f t="shared" si="110"/>
        <v>2.3199999999999998</v>
      </c>
      <c r="M74" s="65" t="str">
        <f t="shared" si="111"/>
        <v/>
      </c>
      <c r="N74" s="65" t="str">
        <f t="shared" si="112"/>
        <v/>
      </c>
      <c r="O74" s="42"/>
      <c r="P74" s="41" t="str">
        <f t="shared" si="113"/>
        <v/>
      </c>
      <c r="Q74" s="42"/>
      <c r="R74" s="41" t="str">
        <f t="shared" si="114"/>
        <v/>
      </c>
      <c r="S74" s="42"/>
      <c r="T74" s="41" t="str">
        <f t="shared" si="115"/>
        <v/>
      </c>
      <c r="U74" s="43" t="s">
        <v>35</v>
      </c>
      <c r="V74" s="43" t="str">
        <f t="shared" si="86"/>
        <v/>
      </c>
      <c r="W74" s="43" t="str">
        <f t="shared" si="87"/>
        <v/>
      </c>
      <c r="X74" s="43" t="str">
        <f t="shared" si="88"/>
        <v/>
      </c>
      <c r="Y74" s="43">
        <f t="shared" si="89"/>
        <v>1</v>
      </c>
      <c r="Z74" s="43" t="str">
        <f t="shared" si="90"/>
        <v/>
      </c>
      <c r="AA74" s="43">
        <f t="shared" si="91"/>
        <v>6.3</v>
      </c>
      <c r="AB74" s="43" t="str">
        <f t="shared" si="92"/>
        <v/>
      </c>
      <c r="AC74" s="43" t="str">
        <f t="shared" si="93"/>
        <v/>
      </c>
      <c r="AD74" s="43" t="str">
        <f t="shared" si="94"/>
        <v/>
      </c>
      <c r="AE74" s="43">
        <f t="shared" si="95"/>
        <v>1</v>
      </c>
      <c r="AF74" s="43" t="str">
        <f t="shared" si="96"/>
        <v/>
      </c>
      <c r="AG74" s="41">
        <f>+Tableau274546177178179[[#This Row],[Surf Men ext]]</f>
        <v>2.3199999999999998</v>
      </c>
      <c r="AH74" s="43" t="str">
        <f t="shared" si="97"/>
        <v/>
      </c>
      <c r="AI74" s="43" t="str">
        <f t="shared" si="98"/>
        <v/>
      </c>
      <c r="AJ74" s="43" t="str">
        <f t="shared" si="99"/>
        <v/>
      </c>
      <c r="AK74" s="43">
        <f t="shared" si="100"/>
        <v>2.3199999999999998</v>
      </c>
      <c r="AL74" s="43" t="str">
        <f t="shared" si="101"/>
        <v/>
      </c>
      <c r="AM74" s="53">
        <f t="shared" si="116"/>
        <v>12.6</v>
      </c>
      <c r="AN74" s="101">
        <v>2028</v>
      </c>
      <c r="AO74" s="54" t="str">
        <f t="shared" si="102"/>
        <v/>
      </c>
      <c r="AP74" s="54" t="str">
        <f t="shared" si="103"/>
        <v/>
      </c>
      <c r="AQ74" s="54" t="str">
        <f t="shared" si="104"/>
        <v/>
      </c>
      <c r="AR74" s="54">
        <f t="shared" si="105"/>
        <v>12.6</v>
      </c>
      <c r="AS74" s="54" t="str">
        <f t="shared" si="106"/>
        <v/>
      </c>
      <c r="AT74" s="54">
        <f t="shared" si="117"/>
        <v>4.6399999999999997</v>
      </c>
      <c r="AU74" s="55" t="s">
        <v>36</v>
      </c>
      <c r="AV74" s="56"/>
      <c r="AW74" s="55"/>
      <c r="AY74" s="49" t="s">
        <v>37</v>
      </c>
      <c r="AZ74" s="48"/>
      <c r="BA74" s="49"/>
      <c r="BB74" s="49" t="s">
        <v>695</v>
      </c>
    </row>
    <row r="75" spans="1:54" s="47" customFormat="1" x14ac:dyDescent="0.2">
      <c r="A75" s="37" t="s">
        <v>272</v>
      </c>
      <c r="B75" s="51">
        <v>5</v>
      </c>
      <c r="C75" s="93" t="s">
        <v>351</v>
      </c>
      <c r="D75" s="107" t="s">
        <v>348</v>
      </c>
      <c r="E75" s="56">
        <v>1.18</v>
      </c>
      <c r="F75" s="56">
        <v>1.97</v>
      </c>
      <c r="G75" s="52">
        <f t="shared" si="107"/>
        <v>2.3199999999999998</v>
      </c>
      <c r="H75" s="42"/>
      <c r="I75" s="43" t="str">
        <f t="shared" si="108"/>
        <v/>
      </c>
      <c r="J75" s="42" t="s">
        <v>35</v>
      </c>
      <c r="K75" s="41">
        <f t="shared" si="109"/>
        <v>2.3199999999999998</v>
      </c>
      <c r="L75" s="65">
        <f t="shared" si="110"/>
        <v>2.3199999999999998</v>
      </c>
      <c r="M75" s="65" t="str">
        <f t="shared" si="111"/>
        <v/>
      </c>
      <c r="N75" s="65" t="str">
        <f t="shared" si="112"/>
        <v/>
      </c>
      <c r="O75" s="42"/>
      <c r="P75" s="41" t="str">
        <f t="shared" si="113"/>
        <v/>
      </c>
      <c r="Q75" s="42"/>
      <c r="R75" s="41" t="str">
        <f t="shared" si="114"/>
        <v/>
      </c>
      <c r="S75" s="42"/>
      <c r="T75" s="41" t="str">
        <f t="shared" si="115"/>
        <v/>
      </c>
      <c r="U75" s="43" t="s">
        <v>35</v>
      </c>
      <c r="V75" s="43" t="str">
        <f t="shared" si="86"/>
        <v/>
      </c>
      <c r="W75" s="43" t="str">
        <f t="shared" si="87"/>
        <v/>
      </c>
      <c r="X75" s="43" t="str">
        <f t="shared" si="88"/>
        <v/>
      </c>
      <c r="Y75" s="43">
        <f t="shared" si="89"/>
        <v>1</v>
      </c>
      <c r="Z75" s="43" t="str">
        <f t="shared" si="90"/>
        <v/>
      </c>
      <c r="AA75" s="43">
        <f t="shared" si="91"/>
        <v>6.3</v>
      </c>
      <c r="AB75" s="43" t="str">
        <f t="shared" si="92"/>
        <v/>
      </c>
      <c r="AC75" s="43" t="str">
        <f t="shared" si="93"/>
        <v/>
      </c>
      <c r="AD75" s="43" t="str">
        <f t="shared" si="94"/>
        <v/>
      </c>
      <c r="AE75" s="43">
        <f t="shared" si="95"/>
        <v>1</v>
      </c>
      <c r="AF75" s="43" t="str">
        <f t="shared" si="96"/>
        <v/>
      </c>
      <c r="AG75" s="41">
        <f>+Tableau274546177178179[[#This Row],[Surf Men ext]]</f>
        <v>2.3199999999999998</v>
      </c>
      <c r="AH75" s="43" t="str">
        <f t="shared" si="97"/>
        <v/>
      </c>
      <c r="AI75" s="43" t="str">
        <f t="shared" si="98"/>
        <v/>
      </c>
      <c r="AJ75" s="43" t="str">
        <f t="shared" si="99"/>
        <v/>
      </c>
      <c r="AK75" s="43">
        <f t="shared" si="100"/>
        <v>2.3199999999999998</v>
      </c>
      <c r="AL75" s="43" t="str">
        <f t="shared" si="101"/>
        <v/>
      </c>
      <c r="AM75" s="53">
        <f t="shared" si="116"/>
        <v>12.6</v>
      </c>
      <c r="AN75" s="101">
        <v>2028</v>
      </c>
      <c r="AO75" s="54" t="str">
        <f t="shared" si="102"/>
        <v/>
      </c>
      <c r="AP75" s="54" t="str">
        <f t="shared" si="103"/>
        <v/>
      </c>
      <c r="AQ75" s="54" t="str">
        <f t="shared" si="104"/>
        <v/>
      </c>
      <c r="AR75" s="54">
        <f t="shared" si="105"/>
        <v>12.6</v>
      </c>
      <c r="AS75" s="54" t="str">
        <f t="shared" si="106"/>
        <v/>
      </c>
      <c r="AT75" s="54">
        <f t="shared" si="117"/>
        <v>4.6399999999999997</v>
      </c>
      <c r="AU75" s="55" t="s">
        <v>36</v>
      </c>
      <c r="AV75" s="56"/>
      <c r="AW75" s="55"/>
      <c r="AY75" s="49" t="s">
        <v>37</v>
      </c>
      <c r="AZ75" s="48"/>
      <c r="BA75" s="49"/>
      <c r="BB75" s="49" t="s">
        <v>695</v>
      </c>
    </row>
    <row r="76" spans="1:54" s="47" customFormat="1" x14ac:dyDescent="0.2">
      <c r="A76" s="37" t="s">
        <v>272</v>
      </c>
      <c r="B76" s="51">
        <v>5</v>
      </c>
      <c r="C76" s="93" t="s">
        <v>352</v>
      </c>
      <c r="D76" s="107" t="s">
        <v>348</v>
      </c>
      <c r="E76" s="56">
        <v>1.18</v>
      </c>
      <c r="F76" s="56">
        <v>1.97</v>
      </c>
      <c r="G76" s="52">
        <f t="shared" si="107"/>
        <v>2.3199999999999998</v>
      </c>
      <c r="H76" s="42"/>
      <c r="I76" s="43" t="str">
        <f t="shared" si="108"/>
        <v/>
      </c>
      <c r="J76" s="42" t="s">
        <v>35</v>
      </c>
      <c r="K76" s="41">
        <f t="shared" si="109"/>
        <v>2.3199999999999998</v>
      </c>
      <c r="L76" s="65">
        <f t="shared" si="110"/>
        <v>2.3199999999999998</v>
      </c>
      <c r="M76" s="65" t="str">
        <f t="shared" si="111"/>
        <v/>
      </c>
      <c r="N76" s="65" t="str">
        <f t="shared" si="112"/>
        <v/>
      </c>
      <c r="O76" s="42"/>
      <c r="P76" s="41" t="str">
        <f t="shared" si="113"/>
        <v/>
      </c>
      <c r="Q76" s="42"/>
      <c r="R76" s="41" t="str">
        <f t="shared" si="114"/>
        <v/>
      </c>
      <c r="S76" s="42"/>
      <c r="T76" s="41" t="str">
        <f t="shared" si="115"/>
        <v/>
      </c>
      <c r="U76" s="43" t="s">
        <v>35</v>
      </c>
      <c r="V76" s="43" t="str">
        <f t="shared" si="86"/>
        <v/>
      </c>
      <c r="W76" s="43" t="str">
        <f t="shared" si="87"/>
        <v/>
      </c>
      <c r="X76" s="43" t="str">
        <f t="shared" si="88"/>
        <v/>
      </c>
      <c r="Y76" s="43">
        <f t="shared" si="89"/>
        <v>1</v>
      </c>
      <c r="Z76" s="43" t="str">
        <f t="shared" si="90"/>
        <v/>
      </c>
      <c r="AA76" s="43">
        <f t="shared" si="91"/>
        <v>6.3</v>
      </c>
      <c r="AB76" s="43" t="str">
        <f t="shared" si="92"/>
        <v/>
      </c>
      <c r="AC76" s="43" t="str">
        <f t="shared" si="93"/>
        <v/>
      </c>
      <c r="AD76" s="43" t="str">
        <f t="shared" si="94"/>
        <v/>
      </c>
      <c r="AE76" s="43">
        <f t="shared" si="95"/>
        <v>1</v>
      </c>
      <c r="AF76" s="43" t="str">
        <f t="shared" si="96"/>
        <v/>
      </c>
      <c r="AG76" s="41">
        <f>+Tableau274546177178179[[#This Row],[Surf Men ext]]</f>
        <v>2.3199999999999998</v>
      </c>
      <c r="AH76" s="43" t="str">
        <f t="shared" si="97"/>
        <v/>
      </c>
      <c r="AI76" s="43" t="str">
        <f t="shared" si="98"/>
        <v/>
      </c>
      <c r="AJ76" s="43" t="str">
        <f t="shared" si="99"/>
        <v/>
      </c>
      <c r="AK76" s="43">
        <f t="shared" si="100"/>
        <v>2.3199999999999998</v>
      </c>
      <c r="AL76" s="43" t="str">
        <f t="shared" si="101"/>
        <v/>
      </c>
      <c r="AM76" s="53">
        <f t="shared" si="116"/>
        <v>12.6</v>
      </c>
      <c r="AN76" s="101">
        <v>2028</v>
      </c>
      <c r="AO76" s="54" t="str">
        <f t="shared" si="102"/>
        <v/>
      </c>
      <c r="AP76" s="54" t="str">
        <f t="shared" si="103"/>
        <v/>
      </c>
      <c r="AQ76" s="54" t="str">
        <f t="shared" si="104"/>
        <v/>
      </c>
      <c r="AR76" s="54">
        <f t="shared" si="105"/>
        <v>12.6</v>
      </c>
      <c r="AS76" s="54" t="str">
        <f t="shared" si="106"/>
        <v/>
      </c>
      <c r="AT76" s="54">
        <f t="shared" si="117"/>
        <v>4.6399999999999997</v>
      </c>
      <c r="AU76" s="55" t="s">
        <v>36</v>
      </c>
      <c r="AV76" s="56"/>
      <c r="AW76" s="55"/>
      <c r="AY76" s="49" t="s">
        <v>37</v>
      </c>
      <c r="AZ76" s="48"/>
      <c r="BA76" s="49"/>
      <c r="BB76" s="49" t="s">
        <v>695</v>
      </c>
    </row>
    <row r="77" spans="1:54" s="47" customFormat="1" x14ac:dyDescent="0.2">
      <c r="A77" s="37" t="s">
        <v>272</v>
      </c>
      <c r="B77" s="51">
        <v>5</v>
      </c>
      <c r="C77" s="93" t="s">
        <v>353</v>
      </c>
      <c r="D77" s="107" t="s">
        <v>348</v>
      </c>
      <c r="E77" s="56">
        <v>1.18</v>
      </c>
      <c r="F77" s="56">
        <v>1.97</v>
      </c>
      <c r="G77" s="52">
        <f t="shared" si="107"/>
        <v>2.3199999999999998</v>
      </c>
      <c r="H77" s="42"/>
      <c r="I77" s="43" t="str">
        <f t="shared" si="108"/>
        <v/>
      </c>
      <c r="J77" s="42" t="s">
        <v>35</v>
      </c>
      <c r="K77" s="41">
        <f t="shared" si="109"/>
        <v>2.3199999999999998</v>
      </c>
      <c r="L77" s="65">
        <f t="shared" si="110"/>
        <v>2.3199999999999998</v>
      </c>
      <c r="M77" s="65" t="str">
        <f t="shared" si="111"/>
        <v/>
      </c>
      <c r="N77" s="65" t="str">
        <f t="shared" si="112"/>
        <v/>
      </c>
      <c r="O77" s="42"/>
      <c r="P77" s="41" t="str">
        <f t="shared" si="113"/>
        <v/>
      </c>
      <c r="Q77" s="42"/>
      <c r="R77" s="41" t="str">
        <f t="shared" si="114"/>
        <v/>
      </c>
      <c r="S77" s="42"/>
      <c r="T77" s="41" t="str">
        <f t="shared" si="115"/>
        <v/>
      </c>
      <c r="U77" s="43" t="s">
        <v>35</v>
      </c>
      <c r="V77" s="43" t="str">
        <f t="shared" si="86"/>
        <v/>
      </c>
      <c r="W77" s="43" t="str">
        <f t="shared" si="87"/>
        <v/>
      </c>
      <c r="X77" s="43" t="str">
        <f t="shared" si="88"/>
        <v/>
      </c>
      <c r="Y77" s="43">
        <f t="shared" si="89"/>
        <v>1</v>
      </c>
      <c r="Z77" s="43" t="str">
        <f t="shared" si="90"/>
        <v/>
      </c>
      <c r="AA77" s="43">
        <f t="shared" si="91"/>
        <v>6.3</v>
      </c>
      <c r="AB77" s="43" t="str">
        <f t="shared" si="92"/>
        <v/>
      </c>
      <c r="AC77" s="43" t="str">
        <f t="shared" si="93"/>
        <v/>
      </c>
      <c r="AD77" s="43" t="str">
        <f t="shared" si="94"/>
        <v/>
      </c>
      <c r="AE77" s="43">
        <f t="shared" si="95"/>
        <v>1</v>
      </c>
      <c r="AF77" s="43" t="str">
        <f t="shared" si="96"/>
        <v/>
      </c>
      <c r="AG77" s="41">
        <f>+Tableau274546177178179[[#This Row],[Surf Men ext]]</f>
        <v>2.3199999999999998</v>
      </c>
      <c r="AH77" s="43" t="str">
        <f t="shared" si="97"/>
        <v/>
      </c>
      <c r="AI77" s="43" t="str">
        <f t="shared" si="98"/>
        <v/>
      </c>
      <c r="AJ77" s="43" t="str">
        <f t="shared" si="99"/>
        <v/>
      </c>
      <c r="AK77" s="43">
        <f t="shared" si="100"/>
        <v>2.3199999999999998</v>
      </c>
      <c r="AL77" s="43" t="str">
        <f t="shared" si="101"/>
        <v/>
      </c>
      <c r="AM77" s="53">
        <f t="shared" si="116"/>
        <v>12.6</v>
      </c>
      <c r="AN77" s="101">
        <v>2028</v>
      </c>
      <c r="AO77" s="54" t="str">
        <f t="shared" si="102"/>
        <v/>
      </c>
      <c r="AP77" s="54" t="str">
        <f t="shared" si="103"/>
        <v/>
      </c>
      <c r="AQ77" s="54" t="str">
        <f t="shared" si="104"/>
        <v/>
      </c>
      <c r="AR77" s="54">
        <f t="shared" si="105"/>
        <v>12.6</v>
      </c>
      <c r="AS77" s="54" t="str">
        <f t="shared" si="106"/>
        <v/>
      </c>
      <c r="AT77" s="54">
        <f t="shared" si="117"/>
        <v>4.6399999999999997</v>
      </c>
      <c r="AU77" s="55" t="s">
        <v>36</v>
      </c>
      <c r="AV77" s="56"/>
      <c r="AW77" s="55"/>
      <c r="AY77" s="49" t="s">
        <v>37</v>
      </c>
      <c r="AZ77" s="48"/>
      <c r="BA77" s="49"/>
      <c r="BB77" s="49" t="s">
        <v>695</v>
      </c>
    </row>
    <row r="78" spans="1:54" s="47" customFormat="1" x14ac:dyDescent="0.2">
      <c r="A78" s="37" t="s">
        <v>272</v>
      </c>
      <c r="B78" s="51">
        <v>5</v>
      </c>
      <c r="C78" s="93" t="s">
        <v>354</v>
      </c>
      <c r="D78" s="107" t="s">
        <v>348</v>
      </c>
      <c r="E78" s="56">
        <v>1.18</v>
      </c>
      <c r="F78" s="56">
        <v>1.97</v>
      </c>
      <c r="G78" s="52">
        <f t="shared" si="107"/>
        <v>2.3199999999999998</v>
      </c>
      <c r="H78" s="42"/>
      <c r="I78" s="43" t="str">
        <f t="shared" si="108"/>
        <v/>
      </c>
      <c r="J78" s="42" t="s">
        <v>35</v>
      </c>
      <c r="K78" s="41">
        <f t="shared" si="109"/>
        <v>2.3199999999999998</v>
      </c>
      <c r="L78" s="65">
        <f t="shared" si="110"/>
        <v>2.3199999999999998</v>
      </c>
      <c r="M78" s="65" t="str">
        <f t="shared" si="111"/>
        <v/>
      </c>
      <c r="N78" s="65" t="str">
        <f t="shared" si="112"/>
        <v/>
      </c>
      <c r="O78" s="42"/>
      <c r="P78" s="41" t="str">
        <f t="shared" si="113"/>
        <v/>
      </c>
      <c r="Q78" s="42"/>
      <c r="R78" s="41" t="str">
        <f t="shared" si="114"/>
        <v/>
      </c>
      <c r="S78" s="42"/>
      <c r="T78" s="41" t="str">
        <f t="shared" si="115"/>
        <v/>
      </c>
      <c r="U78" s="43" t="s">
        <v>35</v>
      </c>
      <c r="V78" s="43" t="str">
        <f t="shared" si="86"/>
        <v/>
      </c>
      <c r="W78" s="43" t="str">
        <f t="shared" si="87"/>
        <v/>
      </c>
      <c r="X78" s="43" t="str">
        <f t="shared" si="88"/>
        <v/>
      </c>
      <c r="Y78" s="43">
        <f t="shared" si="89"/>
        <v>1</v>
      </c>
      <c r="Z78" s="43" t="str">
        <f t="shared" si="90"/>
        <v/>
      </c>
      <c r="AA78" s="43">
        <f t="shared" si="91"/>
        <v>6.3</v>
      </c>
      <c r="AB78" s="43" t="str">
        <f t="shared" si="92"/>
        <v/>
      </c>
      <c r="AC78" s="43" t="str">
        <f t="shared" si="93"/>
        <v/>
      </c>
      <c r="AD78" s="43" t="str">
        <f t="shared" si="94"/>
        <v/>
      </c>
      <c r="AE78" s="43">
        <f t="shared" si="95"/>
        <v>1</v>
      </c>
      <c r="AF78" s="43" t="str">
        <f t="shared" si="96"/>
        <v/>
      </c>
      <c r="AG78" s="41">
        <f>+Tableau274546177178179[[#This Row],[Surf Men ext]]</f>
        <v>2.3199999999999998</v>
      </c>
      <c r="AH78" s="43" t="str">
        <f t="shared" si="97"/>
        <v/>
      </c>
      <c r="AI78" s="43" t="str">
        <f t="shared" si="98"/>
        <v/>
      </c>
      <c r="AJ78" s="43" t="str">
        <f t="shared" si="99"/>
        <v/>
      </c>
      <c r="AK78" s="43">
        <f t="shared" si="100"/>
        <v>2.3199999999999998</v>
      </c>
      <c r="AL78" s="43" t="str">
        <f t="shared" si="101"/>
        <v/>
      </c>
      <c r="AM78" s="53">
        <f t="shared" si="116"/>
        <v>12.6</v>
      </c>
      <c r="AN78" s="101">
        <v>2028</v>
      </c>
      <c r="AO78" s="54" t="str">
        <f t="shared" si="102"/>
        <v/>
      </c>
      <c r="AP78" s="54" t="str">
        <f t="shared" si="103"/>
        <v/>
      </c>
      <c r="AQ78" s="54" t="str">
        <f t="shared" si="104"/>
        <v/>
      </c>
      <c r="AR78" s="54">
        <f t="shared" si="105"/>
        <v>12.6</v>
      </c>
      <c r="AS78" s="54" t="str">
        <f t="shared" si="106"/>
        <v/>
      </c>
      <c r="AT78" s="54">
        <f t="shared" si="117"/>
        <v>4.6399999999999997</v>
      </c>
      <c r="AU78" s="55" t="s">
        <v>36</v>
      </c>
      <c r="AV78" s="56"/>
      <c r="AW78" s="55"/>
      <c r="AY78" s="49" t="s">
        <v>37</v>
      </c>
      <c r="AZ78" s="48"/>
      <c r="BA78" s="49"/>
      <c r="BB78" s="49" t="s">
        <v>695</v>
      </c>
    </row>
    <row r="79" spans="1:54" s="47" customFormat="1" x14ac:dyDescent="0.2">
      <c r="A79" s="37" t="s">
        <v>272</v>
      </c>
      <c r="B79" s="51">
        <v>5</v>
      </c>
      <c r="C79" s="93" t="s">
        <v>355</v>
      </c>
      <c r="D79" s="107" t="s">
        <v>348</v>
      </c>
      <c r="E79" s="56">
        <v>1.18</v>
      </c>
      <c r="F79" s="56">
        <v>1.97</v>
      </c>
      <c r="G79" s="52">
        <f t="shared" si="107"/>
        <v>2.3199999999999998</v>
      </c>
      <c r="H79" s="42"/>
      <c r="I79" s="43" t="str">
        <f t="shared" si="108"/>
        <v/>
      </c>
      <c r="J79" s="42" t="s">
        <v>35</v>
      </c>
      <c r="K79" s="41">
        <f t="shared" si="109"/>
        <v>2.3199999999999998</v>
      </c>
      <c r="L79" s="65">
        <f t="shared" si="110"/>
        <v>2.3199999999999998</v>
      </c>
      <c r="M79" s="65" t="str">
        <f t="shared" si="111"/>
        <v/>
      </c>
      <c r="N79" s="65" t="str">
        <f t="shared" si="112"/>
        <v/>
      </c>
      <c r="O79" s="42"/>
      <c r="P79" s="41" t="str">
        <f t="shared" si="113"/>
        <v/>
      </c>
      <c r="Q79" s="42"/>
      <c r="R79" s="41" t="str">
        <f t="shared" si="114"/>
        <v/>
      </c>
      <c r="S79" s="42"/>
      <c r="T79" s="41" t="str">
        <f t="shared" si="115"/>
        <v/>
      </c>
      <c r="U79" s="43" t="s">
        <v>35</v>
      </c>
      <c r="V79" s="43" t="str">
        <f t="shared" si="86"/>
        <v/>
      </c>
      <c r="W79" s="43" t="str">
        <f t="shared" si="87"/>
        <v/>
      </c>
      <c r="X79" s="43" t="str">
        <f t="shared" si="88"/>
        <v/>
      </c>
      <c r="Y79" s="43">
        <f t="shared" si="89"/>
        <v>1</v>
      </c>
      <c r="Z79" s="43" t="str">
        <f t="shared" si="90"/>
        <v/>
      </c>
      <c r="AA79" s="43">
        <f t="shared" si="91"/>
        <v>6.3</v>
      </c>
      <c r="AB79" s="43" t="str">
        <f t="shared" si="92"/>
        <v/>
      </c>
      <c r="AC79" s="43" t="str">
        <f t="shared" si="93"/>
        <v/>
      </c>
      <c r="AD79" s="43" t="str">
        <f t="shared" si="94"/>
        <v/>
      </c>
      <c r="AE79" s="43">
        <f t="shared" si="95"/>
        <v>1</v>
      </c>
      <c r="AF79" s="43" t="str">
        <f t="shared" si="96"/>
        <v/>
      </c>
      <c r="AG79" s="41">
        <f>+Tableau274546177178179[[#This Row],[Surf Men ext]]</f>
        <v>2.3199999999999998</v>
      </c>
      <c r="AH79" s="43" t="str">
        <f t="shared" si="97"/>
        <v/>
      </c>
      <c r="AI79" s="43" t="str">
        <f t="shared" si="98"/>
        <v/>
      </c>
      <c r="AJ79" s="43" t="str">
        <f t="shared" si="99"/>
        <v/>
      </c>
      <c r="AK79" s="43">
        <f t="shared" si="100"/>
        <v>2.3199999999999998</v>
      </c>
      <c r="AL79" s="43" t="str">
        <f t="shared" si="101"/>
        <v/>
      </c>
      <c r="AM79" s="53">
        <f t="shared" si="116"/>
        <v>12.6</v>
      </c>
      <c r="AN79" s="101">
        <v>2028</v>
      </c>
      <c r="AO79" s="54" t="str">
        <f t="shared" si="102"/>
        <v/>
      </c>
      <c r="AP79" s="54" t="str">
        <f t="shared" si="103"/>
        <v/>
      </c>
      <c r="AQ79" s="54" t="str">
        <f t="shared" si="104"/>
        <v/>
      </c>
      <c r="AR79" s="54">
        <f t="shared" si="105"/>
        <v>12.6</v>
      </c>
      <c r="AS79" s="54" t="str">
        <f t="shared" si="106"/>
        <v/>
      </c>
      <c r="AT79" s="54">
        <f t="shared" si="117"/>
        <v>4.6399999999999997</v>
      </c>
      <c r="AU79" s="55" t="s">
        <v>36</v>
      </c>
      <c r="AV79" s="56"/>
      <c r="AW79" s="55"/>
      <c r="AY79" s="49" t="s">
        <v>37</v>
      </c>
      <c r="AZ79" s="48"/>
      <c r="BA79" s="49"/>
      <c r="BB79" s="49" t="s">
        <v>695</v>
      </c>
    </row>
    <row r="80" spans="1:54" s="47" customFormat="1" x14ac:dyDescent="0.2">
      <c r="A80" s="37" t="s">
        <v>272</v>
      </c>
      <c r="B80" s="51">
        <v>5</v>
      </c>
      <c r="C80" s="93" t="s">
        <v>356</v>
      </c>
      <c r="D80" s="107" t="s">
        <v>348</v>
      </c>
      <c r="E80" s="56">
        <v>1.18</v>
      </c>
      <c r="F80" s="56">
        <v>1.97</v>
      </c>
      <c r="G80" s="52">
        <f t="shared" si="107"/>
        <v>2.3199999999999998</v>
      </c>
      <c r="H80" s="42"/>
      <c r="I80" s="43" t="str">
        <f t="shared" si="108"/>
        <v/>
      </c>
      <c r="J80" s="42" t="s">
        <v>35</v>
      </c>
      <c r="K80" s="41">
        <f t="shared" si="109"/>
        <v>2.3199999999999998</v>
      </c>
      <c r="L80" s="65">
        <f t="shared" si="110"/>
        <v>2.3199999999999998</v>
      </c>
      <c r="M80" s="65" t="str">
        <f t="shared" si="111"/>
        <v/>
      </c>
      <c r="N80" s="65" t="str">
        <f t="shared" si="112"/>
        <v/>
      </c>
      <c r="O80" s="42"/>
      <c r="P80" s="41" t="str">
        <f t="shared" si="113"/>
        <v/>
      </c>
      <c r="Q80" s="42"/>
      <c r="R80" s="41" t="str">
        <f t="shared" si="114"/>
        <v/>
      </c>
      <c r="S80" s="42"/>
      <c r="T80" s="41" t="str">
        <f t="shared" si="115"/>
        <v/>
      </c>
      <c r="U80" s="43" t="s">
        <v>35</v>
      </c>
      <c r="V80" s="43" t="str">
        <f t="shared" si="86"/>
        <v/>
      </c>
      <c r="W80" s="43">
        <f t="shared" si="87"/>
        <v>1</v>
      </c>
      <c r="X80" s="43" t="str">
        <f t="shared" si="88"/>
        <v/>
      </c>
      <c r="Y80" s="43" t="str">
        <f t="shared" si="89"/>
        <v/>
      </c>
      <c r="Z80" s="43" t="str">
        <f t="shared" si="90"/>
        <v/>
      </c>
      <c r="AA80" s="43">
        <f t="shared" si="91"/>
        <v>6.3</v>
      </c>
      <c r="AB80" s="43" t="str">
        <f t="shared" si="92"/>
        <v/>
      </c>
      <c r="AC80" s="43">
        <f t="shared" si="93"/>
        <v>1</v>
      </c>
      <c r="AD80" s="43" t="str">
        <f t="shared" si="94"/>
        <v/>
      </c>
      <c r="AE80" s="43" t="str">
        <f t="shared" si="95"/>
        <v/>
      </c>
      <c r="AF80" s="43" t="str">
        <f t="shared" si="96"/>
        <v/>
      </c>
      <c r="AG80" s="41">
        <f>+Tableau274546177178179[[#This Row],[Surf Men ext]]</f>
        <v>2.3199999999999998</v>
      </c>
      <c r="AH80" s="43" t="str">
        <f t="shared" si="97"/>
        <v/>
      </c>
      <c r="AI80" s="43">
        <f t="shared" si="98"/>
        <v>2.3199999999999998</v>
      </c>
      <c r="AJ80" s="43" t="str">
        <f t="shared" si="99"/>
        <v/>
      </c>
      <c r="AK80" s="43" t="str">
        <f t="shared" si="100"/>
        <v/>
      </c>
      <c r="AL80" s="43" t="str">
        <f t="shared" si="101"/>
        <v/>
      </c>
      <c r="AM80" s="53">
        <f t="shared" si="116"/>
        <v>12.6</v>
      </c>
      <c r="AN80" s="131">
        <v>2026</v>
      </c>
      <c r="AO80" s="54" t="str">
        <f t="shared" si="102"/>
        <v/>
      </c>
      <c r="AP80" s="54">
        <f t="shared" si="103"/>
        <v>12.6</v>
      </c>
      <c r="AQ80" s="54" t="str">
        <f t="shared" si="104"/>
        <v/>
      </c>
      <c r="AR80" s="54" t="str">
        <f t="shared" si="105"/>
        <v/>
      </c>
      <c r="AS80" s="54" t="str">
        <f t="shared" si="106"/>
        <v/>
      </c>
      <c r="AT80" s="54">
        <f t="shared" si="117"/>
        <v>4.6399999999999997</v>
      </c>
      <c r="AU80" s="55" t="s">
        <v>36</v>
      </c>
      <c r="AV80" s="56"/>
      <c r="AW80" s="55"/>
      <c r="AY80" s="49" t="s">
        <v>37</v>
      </c>
      <c r="AZ80" s="48"/>
      <c r="BA80" s="132" t="s">
        <v>660</v>
      </c>
    </row>
    <row r="81" spans="1:55" s="47" customFormat="1" x14ac:dyDescent="0.2">
      <c r="A81" s="37" t="s">
        <v>272</v>
      </c>
      <c r="B81" s="51">
        <v>5</v>
      </c>
      <c r="C81" s="91" t="s">
        <v>357</v>
      </c>
      <c r="D81" s="107" t="s">
        <v>348</v>
      </c>
      <c r="E81" s="56">
        <v>1.18</v>
      </c>
      <c r="F81" s="56">
        <v>1.97</v>
      </c>
      <c r="G81" s="52">
        <f t="shared" si="107"/>
        <v>2.3199999999999998</v>
      </c>
      <c r="H81" s="42"/>
      <c r="I81" s="43" t="str">
        <f t="shared" si="108"/>
        <v/>
      </c>
      <c r="J81" s="42" t="s">
        <v>35</v>
      </c>
      <c r="K81" s="41">
        <f t="shared" si="109"/>
        <v>2.3199999999999998</v>
      </c>
      <c r="L81" s="65">
        <f t="shared" si="110"/>
        <v>2.3199999999999998</v>
      </c>
      <c r="M81" s="65" t="str">
        <f t="shared" si="111"/>
        <v/>
      </c>
      <c r="N81" s="65" t="str">
        <f t="shared" si="112"/>
        <v/>
      </c>
      <c r="O81" s="42"/>
      <c r="P81" s="41" t="str">
        <f t="shared" si="113"/>
        <v/>
      </c>
      <c r="Q81" s="42"/>
      <c r="R81" s="41" t="str">
        <f t="shared" si="114"/>
        <v/>
      </c>
      <c r="S81" s="42"/>
      <c r="T81" s="41" t="str">
        <f t="shared" si="115"/>
        <v/>
      </c>
      <c r="U81" s="43" t="s">
        <v>35</v>
      </c>
      <c r="V81" s="43" t="str">
        <f t="shared" si="86"/>
        <v/>
      </c>
      <c r="W81" s="43">
        <f t="shared" si="87"/>
        <v>1</v>
      </c>
      <c r="X81" s="43" t="str">
        <f t="shared" si="88"/>
        <v/>
      </c>
      <c r="Y81" s="43" t="str">
        <f t="shared" si="89"/>
        <v/>
      </c>
      <c r="Z81" s="43" t="str">
        <f t="shared" si="90"/>
        <v/>
      </c>
      <c r="AA81" s="43">
        <f t="shared" si="91"/>
        <v>6.3</v>
      </c>
      <c r="AB81" s="43" t="str">
        <f t="shared" si="92"/>
        <v/>
      </c>
      <c r="AC81" s="43">
        <f t="shared" si="93"/>
        <v>1</v>
      </c>
      <c r="AD81" s="43" t="str">
        <f t="shared" si="94"/>
        <v/>
      </c>
      <c r="AE81" s="43" t="str">
        <f t="shared" si="95"/>
        <v/>
      </c>
      <c r="AF81" s="43" t="str">
        <f t="shared" si="96"/>
        <v/>
      </c>
      <c r="AG81" s="41">
        <f>+Tableau274546177178179[[#This Row],[Surf Men ext]]</f>
        <v>2.3199999999999998</v>
      </c>
      <c r="AH81" s="43" t="str">
        <f t="shared" si="97"/>
        <v/>
      </c>
      <c r="AI81" s="43">
        <f t="shared" si="98"/>
        <v>2.3199999999999998</v>
      </c>
      <c r="AJ81" s="43" t="str">
        <f t="shared" si="99"/>
        <v/>
      </c>
      <c r="AK81" s="43" t="str">
        <f t="shared" si="100"/>
        <v/>
      </c>
      <c r="AL81" s="43" t="str">
        <f t="shared" si="101"/>
        <v/>
      </c>
      <c r="AM81" s="53">
        <f t="shared" si="116"/>
        <v>12.6</v>
      </c>
      <c r="AN81" s="101">
        <v>2026</v>
      </c>
      <c r="AO81" s="54" t="str">
        <f t="shared" si="102"/>
        <v/>
      </c>
      <c r="AP81" s="54">
        <f t="shared" si="103"/>
        <v>12.6</v>
      </c>
      <c r="AQ81" s="54" t="str">
        <f t="shared" si="104"/>
        <v/>
      </c>
      <c r="AR81" s="54" t="str">
        <f t="shared" si="105"/>
        <v/>
      </c>
      <c r="AS81" s="54" t="str">
        <f t="shared" si="106"/>
        <v/>
      </c>
      <c r="AT81" s="54">
        <f t="shared" si="117"/>
        <v>4.6399999999999997</v>
      </c>
      <c r="AU81" s="55" t="s">
        <v>36</v>
      </c>
      <c r="AV81" s="56"/>
      <c r="AW81" s="55"/>
      <c r="AY81" s="49" t="s">
        <v>37</v>
      </c>
      <c r="AZ81" s="48"/>
      <c r="BA81" s="49"/>
    </row>
    <row r="82" spans="1:55" s="47" customFormat="1" x14ac:dyDescent="0.2">
      <c r="A82" s="37" t="s">
        <v>272</v>
      </c>
      <c r="B82" s="51">
        <v>5</v>
      </c>
      <c r="C82" s="91" t="s">
        <v>358</v>
      </c>
      <c r="D82" s="107" t="s">
        <v>348</v>
      </c>
      <c r="E82" s="56">
        <v>1.18</v>
      </c>
      <c r="F82" s="56">
        <v>1.97</v>
      </c>
      <c r="G82" s="52">
        <f t="shared" si="107"/>
        <v>2.3199999999999998</v>
      </c>
      <c r="H82" s="42"/>
      <c r="I82" s="43" t="str">
        <f t="shared" si="108"/>
        <v/>
      </c>
      <c r="J82" s="42" t="s">
        <v>35</v>
      </c>
      <c r="K82" s="41">
        <f t="shared" si="109"/>
        <v>2.3199999999999998</v>
      </c>
      <c r="L82" s="65">
        <f t="shared" si="110"/>
        <v>2.3199999999999998</v>
      </c>
      <c r="M82" s="65" t="str">
        <f t="shared" si="111"/>
        <v/>
      </c>
      <c r="N82" s="65" t="str">
        <f t="shared" si="112"/>
        <v/>
      </c>
      <c r="O82" s="42"/>
      <c r="P82" s="41" t="str">
        <f t="shared" si="113"/>
        <v/>
      </c>
      <c r="Q82" s="42"/>
      <c r="R82" s="41" t="str">
        <f t="shared" si="114"/>
        <v/>
      </c>
      <c r="S82" s="42"/>
      <c r="T82" s="41" t="str">
        <f t="shared" si="115"/>
        <v/>
      </c>
      <c r="U82" s="43" t="s">
        <v>35</v>
      </c>
      <c r="V82" s="43" t="str">
        <f t="shared" si="86"/>
        <v/>
      </c>
      <c r="W82" s="43">
        <f t="shared" si="87"/>
        <v>1</v>
      </c>
      <c r="X82" s="43" t="str">
        <f t="shared" si="88"/>
        <v/>
      </c>
      <c r="Y82" s="43" t="str">
        <f t="shared" si="89"/>
        <v/>
      </c>
      <c r="Z82" s="43" t="str">
        <f t="shared" si="90"/>
        <v/>
      </c>
      <c r="AA82" s="43">
        <f t="shared" si="91"/>
        <v>6.3</v>
      </c>
      <c r="AB82" s="43" t="str">
        <f t="shared" si="92"/>
        <v/>
      </c>
      <c r="AC82" s="43">
        <f t="shared" si="93"/>
        <v>1</v>
      </c>
      <c r="AD82" s="43" t="str">
        <f t="shared" si="94"/>
        <v/>
      </c>
      <c r="AE82" s="43" t="str">
        <f t="shared" si="95"/>
        <v/>
      </c>
      <c r="AF82" s="43" t="str">
        <f t="shared" si="96"/>
        <v/>
      </c>
      <c r="AG82" s="41">
        <f>+Tableau274546177178179[[#This Row],[Surf Men ext]]</f>
        <v>2.3199999999999998</v>
      </c>
      <c r="AH82" s="43" t="str">
        <f t="shared" si="97"/>
        <v/>
      </c>
      <c r="AI82" s="43">
        <f t="shared" si="98"/>
        <v>2.3199999999999998</v>
      </c>
      <c r="AJ82" s="43" t="str">
        <f t="shared" si="99"/>
        <v/>
      </c>
      <c r="AK82" s="43" t="str">
        <f t="shared" si="100"/>
        <v/>
      </c>
      <c r="AL82" s="43" t="str">
        <f t="shared" si="101"/>
        <v/>
      </c>
      <c r="AM82" s="53">
        <f t="shared" si="116"/>
        <v>12.6</v>
      </c>
      <c r="AN82" s="101">
        <v>2026</v>
      </c>
      <c r="AO82" s="54" t="str">
        <f t="shared" si="102"/>
        <v/>
      </c>
      <c r="AP82" s="54">
        <f t="shared" si="103"/>
        <v>12.6</v>
      </c>
      <c r="AQ82" s="54" t="str">
        <f t="shared" si="104"/>
        <v/>
      </c>
      <c r="AR82" s="54" t="str">
        <f t="shared" si="105"/>
        <v/>
      </c>
      <c r="AS82" s="54" t="str">
        <f t="shared" si="106"/>
        <v/>
      </c>
      <c r="AT82" s="54">
        <f t="shared" si="117"/>
        <v>4.6399999999999997</v>
      </c>
      <c r="AU82" s="55" t="s">
        <v>36</v>
      </c>
      <c r="AV82" s="56"/>
      <c r="AW82" s="55"/>
      <c r="AY82" s="49" t="s">
        <v>37</v>
      </c>
      <c r="AZ82" s="48"/>
      <c r="BA82" s="49"/>
    </row>
    <row r="83" spans="1:55" s="47" customFormat="1" x14ac:dyDescent="0.2">
      <c r="A83" s="37" t="s">
        <v>272</v>
      </c>
      <c r="B83" s="51">
        <v>5</v>
      </c>
      <c r="C83" s="91" t="s">
        <v>359</v>
      </c>
      <c r="D83" s="107" t="s">
        <v>348</v>
      </c>
      <c r="E83" s="56">
        <v>1.18</v>
      </c>
      <c r="F83" s="56">
        <v>1.97</v>
      </c>
      <c r="G83" s="52">
        <f>E83*F83</f>
        <v>2.3199999999999998</v>
      </c>
      <c r="H83" s="42"/>
      <c r="I83" s="43" t="str">
        <f>IF(H83="OUI",$G83,"")</f>
        <v/>
      </c>
      <c r="J83" s="42" t="s">
        <v>35</v>
      </c>
      <c r="K83" s="41">
        <f t="shared" si="109"/>
        <v>2.3199999999999998</v>
      </c>
      <c r="L83" s="65">
        <f t="shared" si="110"/>
        <v>2.3199999999999998</v>
      </c>
      <c r="M83" s="65" t="str">
        <f t="shared" si="111"/>
        <v/>
      </c>
      <c r="N83" s="65" t="str">
        <f t="shared" si="112"/>
        <v/>
      </c>
      <c r="O83" s="42"/>
      <c r="P83" s="41" t="str">
        <f>IF(O83="OUI",$G83,"")</f>
        <v/>
      </c>
      <c r="Q83" s="42"/>
      <c r="R83" s="41" t="str">
        <f>IF(Q83="OUI",$G83,"")</f>
        <v/>
      </c>
      <c r="S83" s="42"/>
      <c r="T83" s="41" t="str">
        <f>IF(S83="OUI",$G83,"")</f>
        <v/>
      </c>
      <c r="U83" s="43" t="s">
        <v>35</v>
      </c>
      <c r="V83" s="43" t="str">
        <f t="shared" si="86"/>
        <v/>
      </c>
      <c r="W83" s="43">
        <f t="shared" si="87"/>
        <v>1</v>
      </c>
      <c r="X83" s="43" t="str">
        <f t="shared" si="88"/>
        <v/>
      </c>
      <c r="Y83" s="43" t="str">
        <f t="shared" si="89"/>
        <v/>
      </c>
      <c r="Z83" s="43" t="str">
        <f t="shared" si="90"/>
        <v/>
      </c>
      <c r="AA83" s="43">
        <f t="shared" si="91"/>
        <v>6.3</v>
      </c>
      <c r="AB83" s="43" t="str">
        <f t="shared" si="92"/>
        <v/>
      </c>
      <c r="AC83" s="43">
        <f t="shared" si="93"/>
        <v>1</v>
      </c>
      <c r="AD83" s="43" t="str">
        <f t="shared" si="94"/>
        <v/>
      </c>
      <c r="AE83" s="43" t="str">
        <f t="shared" si="95"/>
        <v/>
      </c>
      <c r="AF83" s="43" t="str">
        <f t="shared" si="96"/>
        <v/>
      </c>
      <c r="AG83" s="41">
        <f>+Tableau274546177178179[[#This Row],[Surf Men ext]]</f>
        <v>2.3199999999999998</v>
      </c>
      <c r="AH83" s="43" t="str">
        <f t="shared" si="97"/>
        <v/>
      </c>
      <c r="AI83" s="43">
        <f t="shared" si="98"/>
        <v>2.3199999999999998</v>
      </c>
      <c r="AJ83" s="43" t="str">
        <f t="shared" si="99"/>
        <v/>
      </c>
      <c r="AK83" s="43" t="str">
        <f t="shared" si="100"/>
        <v/>
      </c>
      <c r="AL83" s="43" t="str">
        <f t="shared" si="101"/>
        <v/>
      </c>
      <c r="AM83" s="53">
        <f>(2*E83+2*F83)*2</f>
        <v>12.6</v>
      </c>
      <c r="AN83" s="101">
        <v>2026</v>
      </c>
      <c r="AO83" s="54" t="str">
        <f t="shared" si="102"/>
        <v/>
      </c>
      <c r="AP83" s="54">
        <f t="shared" si="103"/>
        <v>12.6</v>
      </c>
      <c r="AQ83" s="54" t="str">
        <f t="shared" si="104"/>
        <v/>
      </c>
      <c r="AR83" s="54" t="str">
        <f t="shared" si="105"/>
        <v/>
      </c>
      <c r="AS83" s="54" t="str">
        <f t="shared" si="106"/>
        <v/>
      </c>
      <c r="AT83" s="54">
        <f t="shared" si="117"/>
        <v>4.6399999999999997</v>
      </c>
      <c r="AU83" s="55" t="s">
        <v>36</v>
      </c>
      <c r="AV83" s="56"/>
      <c r="AW83" s="55"/>
      <c r="AY83" s="49" t="s">
        <v>37</v>
      </c>
      <c r="AZ83" s="48"/>
      <c r="BA83" s="49"/>
    </row>
    <row r="84" spans="1:55" s="47" customFormat="1" x14ac:dyDescent="0.2">
      <c r="A84" s="37" t="s">
        <v>272</v>
      </c>
      <c r="B84" s="51">
        <v>5</v>
      </c>
      <c r="C84" s="91" t="s">
        <v>360</v>
      </c>
      <c r="D84" s="107" t="s">
        <v>348</v>
      </c>
      <c r="E84" s="56">
        <v>1.18</v>
      </c>
      <c r="F84" s="56">
        <v>1.97</v>
      </c>
      <c r="G84" s="52">
        <f>E84*F84</f>
        <v>2.3199999999999998</v>
      </c>
      <c r="H84" s="42"/>
      <c r="I84" s="43" t="str">
        <f>IF(H84="OUI",$G84,"")</f>
        <v/>
      </c>
      <c r="J84" s="42" t="s">
        <v>35</v>
      </c>
      <c r="K84" s="41">
        <f t="shared" si="109"/>
        <v>2.3199999999999998</v>
      </c>
      <c r="L84" s="65">
        <f t="shared" si="110"/>
        <v>2.3199999999999998</v>
      </c>
      <c r="M84" s="65" t="str">
        <f t="shared" si="111"/>
        <v/>
      </c>
      <c r="N84" s="65" t="str">
        <f t="shared" si="112"/>
        <v/>
      </c>
      <c r="O84" s="42"/>
      <c r="P84" s="41" t="str">
        <f>IF(O84="OUI",$G84,"")</f>
        <v/>
      </c>
      <c r="Q84" s="42"/>
      <c r="R84" s="41" t="str">
        <f>IF(Q84="OUI",$G84,"")</f>
        <v/>
      </c>
      <c r="S84" s="42"/>
      <c r="T84" s="41" t="str">
        <f>IF(S84="OUI",$G84,"")</f>
        <v/>
      </c>
      <c r="U84" s="43" t="s">
        <v>35</v>
      </c>
      <c r="V84" s="43" t="str">
        <f t="shared" si="86"/>
        <v/>
      </c>
      <c r="W84" s="43">
        <f t="shared" si="87"/>
        <v>1</v>
      </c>
      <c r="X84" s="43" t="str">
        <f t="shared" si="88"/>
        <v/>
      </c>
      <c r="Y84" s="43" t="str">
        <f t="shared" si="89"/>
        <v/>
      </c>
      <c r="Z84" s="43" t="str">
        <f t="shared" si="90"/>
        <v/>
      </c>
      <c r="AA84" s="43">
        <f t="shared" si="91"/>
        <v>6.3</v>
      </c>
      <c r="AB84" s="43" t="str">
        <f t="shared" si="92"/>
        <v/>
      </c>
      <c r="AC84" s="43">
        <f t="shared" si="93"/>
        <v>1</v>
      </c>
      <c r="AD84" s="43" t="str">
        <f t="shared" si="94"/>
        <v/>
      </c>
      <c r="AE84" s="43" t="str">
        <f t="shared" si="95"/>
        <v/>
      </c>
      <c r="AF84" s="43" t="str">
        <f t="shared" si="96"/>
        <v/>
      </c>
      <c r="AG84" s="41">
        <f>+Tableau274546177178179[[#This Row],[Surf Men ext]]</f>
        <v>2.3199999999999998</v>
      </c>
      <c r="AH84" s="43" t="str">
        <f t="shared" si="97"/>
        <v/>
      </c>
      <c r="AI84" s="43">
        <f t="shared" si="98"/>
        <v>2.3199999999999998</v>
      </c>
      <c r="AJ84" s="43" t="str">
        <f t="shared" si="99"/>
        <v/>
      </c>
      <c r="AK84" s="43" t="str">
        <f t="shared" si="100"/>
        <v/>
      </c>
      <c r="AL84" s="43" t="str">
        <f t="shared" si="101"/>
        <v/>
      </c>
      <c r="AM84" s="53">
        <f>(2*E84+2*F84)*2</f>
        <v>12.6</v>
      </c>
      <c r="AN84" s="101">
        <v>2026</v>
      </c>
      <c r="AO84" s="54" t="str">
        <f t="shared" si="102"/>
        <v/>
      </c>
      <c r="AP84" s="54">
        <f t="shared" si="103"/>
        <v>12.6</v>
      </c>
      <c r="AQ84" s="54" t="str">
        <f t="shared" si="104"/>
        <v/>
      </c>
      <c r="AR84" s="54" t="str">
        <f t="shared" si="105"/>
        <v/>
      </c>
      <c r="AS84" s="54" t="str">
        <f t="shared" si="106"/>
        <v/>
      </c>
      <c r="AT84" s="54">
        <f t="shared" si="117"/>
        <v>4.6399999999999997</v>
      </c>
      <c r="AU84" s="55" t="s">
        <v>36</v>
      </c>
      <c r="AV84" s="56"/>
      <c r="AW84" s="55"/>
      <c r="AY84" s="49" t="s">
        <v>37</v>
      </c>
      <c r="AZ84" s="48"/>
      <c r="BA84" s="49"/>
    </row>
    <row r="85" spans="1:55" s="47" customFormat="1" x14ac:dyDescent="0.2">
      <c r="A85" s="37" t="s">
        <v>272</v>
      </c>
      <c r="B85" s="51">
        <v>5</v>
      </c>
      <c r="C85" s="91" t="s">
        <v>361</v>
      </c>
      <c r="D85" s="107" t="s">
        <v>348</v>
      </c>
      <c r="E85" s="56">
        <v>1.22</v>
      </c>
      <c r="F85" s="56">
        <v>1.75</v>
      </c>
      <c r="G85" s="52">
        <f>E85*F85</f>
        <v>2.14</v>
      </c>
      <c r="H85" s="42"/>
      <c r="I85" s="43" t="str">
        <f>IF(H85="OUI",$G85,"")</f>
        <v/>
      </c>
      <c r="J85" s="42" t="s">
        <v>35</v>
      </c>
      <c r="K85" s="41">
        <f t="shared" si="109"/>
        <v>2.14</v>
      </c>
      <c r="L85" s="65">
        <f t="shared" si="110"/>
        <v>2.14</v>
      </c>
      <c r="M85" s="65" t="str">
        <f t="shared" si="111"/>
        <v/>
      </c>
      <c r="N85" s="65" t="str">
        <f t="shared" si="112"/>
        <v/>
      </c>
      <c r="O85" s="42"/>
      <c r="P85" s="41" t="str">
        <f>IF(O85="OUI",$G85,"")</f>
        <v/>
      </c>
      <c r="Q85" s="42"/>
      <c r="R85" s="41" t="str">
        <f>IF(Q85="OUI",$G85,"")</f>
        <v/>
      </c>
      <c r="S85" s="42"/>
      <c r="T85" s="41" t="str">
        <f>IF(S85="OUI",$G85,"")</f>
        <v/>
      </c>
      <c r="U85" s="43" t="s">
        <v>35</v>
      </c>
      <c r="V85" s="43" t="str">
        <f t="shared" si="86"/>
        <v/>
      </c>
      <c r="W85" s="43">
        <f t="shared" si="87"/>
        <v>1</v>
      </c>
      <c r="X85" s="43" t="str">
        <f t="shared" si="88"/>
        <v/>
      </c>
      <c r="Y85" s="43" t="str">
        <f t="shared" si="89"/>
        <v/>
      </c>
      <c r="Z85" s="43" t="str">
        <f t="shared" si="90"/>
        <v/>
      </c>
      <c r="AA85" s="43">
        <f t="shared" si="91"/>
        <v>5.94</v>
      </c>
      <c r="AB85" s="43" t="str">
        <f t="shared" si="92"/>
        <v/>
      </c>
      <c r="AC85" s="43">
        <f t="shared" si="93"/>
        <v>1</v>
      </c>
      <c r="AD85" s="43" t="str">
        <f t="shared" si="94"/>
        <v/>
      </c>
      <c r="AE85" s="43" t="str">
        <f t="shared" si="95"/>
        <v/>
      </c>
      <c r="AF85" s="43" t="str">
        <f t="shared" si="96"/>
        <v/>
      </c>
      <c r="AG85" s="41">
        <f>+Tableau274546177178179[[#This Row],[Surf Men ext]]</f>
        <v>2.14</v>
      </c>
      <c r="AH85" s="43" t="str">
        <f t="shared" si="97"/>
        <v/>
      </c>
      <c r="AI85" s="43">
        <f t="shared" si="98"/>
        <v>2.14</v>
      </c>
      <c r="AJ85" s="43" t="str">
        <f t="shared" si="99"/>
        <v/>
      </c>
      <c r="AK85" s="43" t="str">
        <f t="shared" si="100"/>
        <v/>
      </c>
      <c r="AL85" s="43" t="str">
        <f t="shared" si="101"/>
        <v/>
      </c>
      <c r="AM85" s="53">
        <f>(2*E85+2*F85)*2</f>
        <v>11.88</v>
      </c>
      <c r="AN85" s="131">
        <v>2026</v>
      </c>
      <c r="AO85" s="54" t="str">
        <f t="shared" si="102"/>
        <v/>
      </c>
      <c r="AP85" s="54">
        <f t="shared" si="103"/>
        <v>11.88</v>
      </c>
      <c r="AQ85" s="54" t="str">
        <f t="shared" si="104"/>
        <v/>
      </c>
      <c r="AR85" s="54" t="str">
        <f t="shared" si="105"/>
        <v/>
      </c>
      <c r="AS85" s="54" t="str">
        <f t="shared" si="106"/>
        <v/>
      </c>
      <c r="AT85" s="54">
        <f t="shared" si="117"/>
        <v>4.28</v>
      </c>
      <c r="AU85" s="55" t="s">
        <v>36</v>
      </c>
      <c r="AV85" s="56"/>
      <c r="AW85" s="55"/>
      <c r="AY85" s="49" t="s">
        <v>37</v>
      </c>
      <c r="AZ85" s="48"/>
      <c r="BA85" s="132" t="s">
        <v>660</v>
      </c>
    </row>
    <row r="86" spans="1:55" s="47" customFormat="1" x14ac:dyDescent="0.2">
      <c r="A86" s="37" t="s">
        <v>272</v>
      </c>
      <c r="B86" s="51">
        <v>5</v>
      </c>
      <c r="C86" s="91" t="s">
        <v>362</v>
      </c>
      <c r="D86" s="107" t="s">
        <v>348</v>
      </c>
      <c r="E86" s="56">
        <v>1.22</v>
      </c>
      <c r="F86" s="56">
        <v>1.75</v>
      </c>
      <c r="G86" s="52">
        <f>E86*F86</f>
        <v>2.14</v>
      </c>
      <c r="H86" s="42"/>
      <c r="I86" s="43" t="str">
        <f>IF(H86="OUI",$G86,"")</f>
        <v/>
      </c>
      <c r="J86" s="42" t="s">
        <v>35</v>
      </c>
      <c r="K86" s="41">
        <f t="shared" si="109"/>
        <v>2.14</v>
      </c>
      <c r="L86" s="65" t="str">
        <f t="shared" si="110"/>
        <v/>
      </c>
      <c r="M86" s="65" t="str">
        <f t="shared" si="111"/>
        <v/>
      </c>
      <c r="N86" s="65">
        <f t="shared" si="112"/>
        <v>2.14</v>
      </c>
      <c r="O86" s="42"/>
      <c r="P86" s="41" t="str">
        <f>IF(O86="OUI",$G86,"")</f>
        <v/>
      </c>
      <c r="Q86" s="42"/>
      <c r="R86" s="41" t="str">
        <f>IF(Q86="OUI",$G86,"")</f>
        <v/>
      </c>
      <c r="S86" s="42"/>
      <c r="T86" s="41" t="str">
        <f>IF(S86="OUI",$G86,"")</f>
        <v/>
      </c>
      <c r="U86" s="43"/>
      <c r="V86" s="43" t="str">
        <f t="shared" si="86"/>
        <v/>
      </c>
      <c r="W86" s="43">
        <f t="shared" si="87"/>
        <v>1</v>
      </c>
      <c r="X86" s="43" t="str">
        <f t="shared" si="88"/>
        <v/>
      </c>
      <c r="Y86" s="43" t="str">
        <f t="shared" si="89"/>
        <v/>
      </c>
      <c r="Z86" s="43" t="str">
        <f t="shared" si="90"/>
        <v/>
      </c>
      <c r="AA86" s="43">
        <f t="shared" si="91"/>
        <v>5.94</v>
      </c>
      <c r="AB86" s="43" t="str">
        <f t="shared" si="92"/>
        <v/>
      </c>
      <c r="AC86" s="43">
        <f t="shared" si="93"/>
        <v>1</v>
      </c>
      <c r="AD86" s="43" t="str">
        <f t="shared" si="94"/>
        <v/>
      </c>
      <c r="AE86" s="43" t="str">
        <f t="shared" si="95"/>
        <v/>
      </c>
      <c r="AF86" s="43" t="str">
        <f t="shared" si="96"/>
        <v/>
      </c>
      <c r="AG86" s="41">
        <f>+Tableau274546177178179[[#This Row],[Surf Men ext]]</f>
        <v>2.14</v>
      </c>
      <c r="AH86" s="43" t="str">
        <f t="shared" si="97"/>
        <v/>
      </c>
      <c r="AI86" s="43">
        <f t="shared" si="98"/>
        <v>2.14</v>
      </c>
      <c r="AJ86" s="43" t="str">
        <f t="shared" si="99"/>
        <v/>
      </c>
      <c r="AK86" s="43" t="str">
        <f t="shared" si="100"/>
        <v/>
      </c>
      <c r="AL86" s="43" t="str">
        <f t="shared" si="101"/>
        <v/>
      </c>
      <c r="AM86" s="53">
        <f>(2*E86+2*F86)*2</f>
        <v>11.88</v>
      </c>
      <c r="AN86" s="131">
        <v>2026</v>
      </c>
      <c r="AO86" s="54" t="str">
        <f t="shared" si="102"/>
        <v/>
      </c>
      <c r="AP86" s="54">
        <f t="shared" si="103"/>
        <v>11.88</v>
      </c>
      <c r="AQ86" s="54" t="str">
        <f t="shared" si="104"/>
        <v/>
      </c>
      <c r="AR86" s="54" t="str">
        <f t="shared" si="105"/>
        <v/>
      </c>
      <c r="AS86" s="54" t="str">
        <f t="shared" si="106"/>
        <v/>
      </c>
      <c r="AT86" s="54">
        <f t="shared" si="117"/>
        <v>4.28</v>
      </c>
      <c r="AU86" s="55"/>
      <c r="AV86" s="56"/>
      <c r="AW86" s="128" t="s">
        <v>36</v>
      </c>
      <c r="AY86" s="49" t="s">
        <v>37</v>
      </c>
      <c r="AZ86" s="48"/>
      <c r="BA86" s="132" t="s">
        <v>660</v>
      </c>
      <c r="BC86" s="132" t="s">
        <v>658</v>
      </c>
    </row>
    <row r="87" spans="1:55" s="47" customFormat="1" x14ac:dyDescent="0.2">
      <c r="A87" s="37" t="s">
        <v>272</v>
      </c>
      <c r="B87" s="51">
        <v>5</v>
      </c>
      <c r="C87" s="91" t="s">
        <v>363</v>
      </c>
      <c r="D87" s="107" t="s">
        <v>348</v>
      </c>
      <c r="E87" s="56">
        <v>1.22</v>
      </c>
      <c r="F87" s="56">
        <v>1.75</v>
      </c>
      <c r="G87" s="52">
        <f>E87*F87</f>
        <v>2.14</v>
      </c>
      <c r="H87" s="42"/>
      <c r="I87" s="43" t="str">
        <f>IF(H87="OUI",$G87,"")</f>
        <v/>
      </c>
      <c r="J87" s="42" t="s">
        <v>35</v>
      </c>
      <c r="K87" s="41">
        <f t="shared" si="109"/>
        <v>2.14</v>
      </c>
      <c r="L87" s="65">
        <f t="shared" si="110"/>
        <v>2.14</v>
      </c>
      <c r="M87" s="65" t="str">
        <f t="shared" si="111"/>
        <v/>
      </c>
      <c r="N87" s="65" t="str">
        <f t="shared" si="112"/>
        <v/>
      </c>
      <c r="O87" s="42"/>
      <c r="P87" s="41" t="str">
        <f>IF(O87="OUI",$G87,"")</f>
        <v/>
      </c>
      <c r="Q87" s="42"/>
      <c r="R87" s="41" t="str">
        <f>IF(Q87="OUI",$G87,"")</f>
        <v/>
      </c>
      <c r="S87" s="42"/>
      <c r="T87" s="41" t="str">
        <f>IF(S87="OUI",$G87,"")</f>
        <v/>
      </c>
      <c r="U87" s="43" t="s">
        <v>35</v>
      </c>
      <c r="V87" s="43" t="str">
        <f t="shared" si="86"/>
        <v/>
      </c>
      <c r="W87" s="43">
        <f t="shared" si="87"/>
        <v>1</v>
      </c>
      <c r="X87" s="43" t="str">
        <f t="shared" si="88"/>
        <v/>
      </c>
      <c r="Y87" s="43" t="str">
        <f t="shared" si="89"/>
        <v/>
      </c>
      <c r="Z87" s="43" t="str">
        <f t="shared" si="90"/>
        <v/>
      </c>
      <c r="AA87" s="43">
        <f t="shared" si="91"/>
        <v>5.94</v>
      </c>
      <c r="AB87" s="43" t="str">
        <f t="shared" si="92"/>
        <v/>
      </c>
      <c r="AC87" s="43">
        <f t="shared" si="93"/>
        <v>1</v>
      </c>
      <c r="AD87" s="43" t="str">
        <f t="shared" si="94"/>
        <v/>
      </c>
      <c r="AE87" s="43" t="str">
        <f t="shared" si="95"/>
        <v/>
      </c>
      <c r="AF87" s="43" t="str">
        <f t="shared" si="96"/>
        <v/>
      </c>
      <c r="AG87" s="41">
        <f>+Tableau274546177178179[[#This Row],[Surf Men ext]]</f>
        <v>2.14</v>
      </c>
      <c r="AH87" s="43" t="str">
        <f t="shared" si="97"/>
        <v/>
      </c>
      <c r="AI87" s="43">
        <f t="shared" si="98"/>
        <v>2.14</v>
      </c>
      <c r="AJ87" s="43" t="str">
        <f t="shared" si="99"/>
        <v/>
      </c>
      <c r="AK87" s="43" t="str">
        <f t="shared" si="100"/>
        <v/>
      </c>
      <c r="AL87" s="43" t="str">
        <f t="shared" si="101"/>
        <v/>
      </c>
      <c r="AM87" s="53">
        <f>(2*E87+2*F87)*2</f>
        <v>11.88</v>
      </c>
      <c r="AN87" s="131">
        <v>2026</v>
      </c>
      <c r="AO87" s="54" t="str">
        <f t="shared" si="102"/>
        <v/>
      </c>
      <c r="AP87" s="54">
        <f t="shared" si="103"/>
        <v>11.88</v>
      </c>
      <c r="AQ87" s="54" t="str">
        <f t="shared" si="104"/>
        <v/>
      </c>
      <c r="AR87" s="54" t="str">
        <f t="shared" si="105"/>
        <v/>
      </c>
      <c r="AS87" s="54" t="str">
        <f t="shared" si="106"/>
        <v/>
      </c>
      <c r="AT87" s="54">
        <f t="shared" si="117"/>
        <v>4.28</v>
      </c>
      <c r="AU87" s="55" t="s">
        <v>36</v>
      </c>
      <c r="AV87" s="56"/>
      <c r="AW87" s="55"/>
      <c r="AY87" s="49" t="s">
        <v>37</v>
      </c>
      <c r="AZ87" s="48"/>
      <c r="BA87" s="132" t="s">
        <v>660</v>
      </c>
    </row>
    <row r="88" spans="1:55" s="47" customFormat="1" ht="17.25" customHeight="1" x14ac:dyDescent="0.2">
      <c r="A88" s="30" t="s">
        <v>140</v>
      </c>
      <c r="B88" s="31"/>
      <c r="C88" s="32"/>
      <c r="D88" s="32"/>
      <c r="E88" s="32"/>
      <c r="F88" s="32"/>
      <c r="G88" s="33"/>
      <c r="H88" s="34"/>
      <c r="I88" s="31"/>
      <c r="J88" s="34"/>
      <c r="K88" s="31"/>
      <c r="L88" s="68"/>
      <c r="M88" s="68"/>
      <c r="N88" s="68"/>
      <c r="O88" s="34"/>
      <c r="P88" s="31"/>
      <c r="Q88" s="34"/>
      <c r="R88" s="31"/>
      <c r="S88" s="31"/>
      <c r="T88" s="31"/>
      <c r="U88" s="31"/>
      <c r="V88" s="31" t="str">
        <f t="shared" si="86"/>
        <v/>
      </c>
      <c r="W88" s="31" t="str">
        <f t="shared" si="87"/>
        <v/>
      </c>
      <c r="X88" s="31" t="str">
        <f t="shared" si="88"/>
        <v/>
      </c>
      <c r="Y88" s="31" t="str">
        <f t="shared" si="89"/>
        <v/>
      </c>
      <c r="Z88" s="31" t="str">
        <f t="shared" si="90"/>
        <v/>
      </c>
      <c r="AA88" s="31">
        <f t="shared" si="91"/>
        <v>0</v>
      </c>
      <c r="AB88" s="31" t="str">
        <f t="shared" si="92"/>
        <v/>
      </c>
      <c r="AC88" s="31" t="str">
        <f t="shared" si="93"/>
        <v/>
      </c>
      <c r="AD88" s="31" t="str">
        <f t="shared" si="94"/>
        <v/>
      </c>
      <c r="AE88" s="31" t="str">
        <f t="shared" si="95"/>
        <v/>
      </c>
      <c r="AF88" s="31" t="str">
        <f t="shared" si="96"/>
        <v/>
      </c>
      <c r="AG88" s="31">
        <f>+Tableau274546177178179[[#This Row],[Surf Men ext]]</f>
        <v>0</v>
      </c>
      <c r="AH88" s="114" t="str">
        <f t="shared" si="97"/>
        <v/>
      </c>
      <c r="AI88" s="114" t="str">
        <f t="shared" si="98"/>
        <v/>
      </c>
      <c r="AJ88" s="114" t="str">
        <f t="shared" si="99"/>
        <v/>
      </c>
      <c r="AK88" s="114" t="str">
        <f t="shared" si="100"/>
        <v/>
      </c>
      <c r="AL88" s="114" t="str">
        <f t="shared" si="101"/>
        <v/>
      </c>
      <c r="AM88" s="35"/>
      <c r="AN88" s="100"/>
      <c r="AO88" s="34" t="str">
        <f t="shared" si="102"/>
        <v/>
      </c>
      <c r="AP88" s="34" t="str">
        <f t="shared" si="103"/>
        <v/>
      </c>
      <c r="AQ88" s="34" t="str">
        <f t="shared" si="104"/>
        <v/>
      </c>
      <c r="AR88" s="34" t="str">
        <f t="shared" si="105"/>
        <v/>
      </c>
      <c r="AS88" s="34" t="str">
        <f t="shared" si="106"/>
        <v/>
      </c>
      <c r="AT88" s="34"/>
      <c r="AU88" s="36"/>
      <c r="AV88" s="32"/>
      <c r="AW88" s="31"/>
      <c r="AY88" s="49"/>
      <c r="AZ88" s="48"/>
    </row>
    <row r="89" spans="1:55" s="47" customFormat="1" x14ac:dyDescent="0.2">
      <c r="A89" s="37" t="s">
        <v>272</v>
      </c>
      <c r="B89" s="51">
        <v>6</v>
      </c>
      <c r="C89" s="39" t="s">
        <v>652</v>
      </c>
      <c r="D89" s="122"/>
      <c r="E89" s="56">
        <v>1.04</v>
      </c>
      <c r="F89" s="56">
        <v>1.8</v>
      </c>
      <c r="G89" s="122"/>
      <c r="H89" s="42"/>
      <c r="I89" s="43"/>
      <c r="J89" s="120"/>
      <c r="K89" s="117"/>
      <c r="L89" s="121"/>
      <c r="M89" s="121"/>
      <c r="N89" s="121"/>
      <c r="O89" s="120"/>
      <c r="P89" s="117"/>
      <c r="Q89" s="120"/>
      <c r="R89" s="117"/>
      <c r="S89" s="121"/>
      <c r="T89" s="117"/>
      <c r="U89" s="43" t="s">
        <v>35</v>
      </c>
      <c r="V89" s="117"/>
      <c r="W89" s="117"/>
      <c r="X89" s="117"/>
      <c r="Y89" s="117"/>
      <c r="Z89" s="117"/>
      <c r="AA89" s="117"/>
      <c r="AB89" s="117"/>
      <c r="AC89" s="117"/>
      <c r="AD89" s="117"/>
      <c r="AE89" s="117"/>
      <c r="AF89" s="117"/>
      <c r="AG89" s="117"/>
      <c r="AH89" s="117"/>
      <c r="AI89" s="117"/>
      <c r="AJ89" s="117"/>
      <c r="AK89" s="117"/>
      <c r="AL89" s="117"/>
      <c r="AM89" s="123"/>
      <c r="AN89" s="127"/>
      <c r="AO89" s="125"/>
      <c r="AP89" s="125"/>
      <c r="AQ89" s="125"/>
      <c r="AR89" s="125"/>
      <c r="AS89" s="125"/>
      <c r="AT89" s="125"/>
      <c r="AU89" s="126"/>
      <c r="AV89" s="122"/>
      <c r="AW89" s="126"/>
      <c r="AY89" s="49"/>
      <c r="AZ89" s="48"/>
      <c r="BA89" s="49"/>
    </row>
    <row r="90" spans="1:55" s="47" customFormat="1" x14ac:dyDescent="0.2">
      <c r="A90" s="37" t="s">
        <v>272</v>
      </c>
      <c r="B90" s="51">
        <v>6</v>
      </c>
      <c r="C90" s="39" t="s">
        <v>653</v>
      </c>
      <c r="D90" s="122"/>
      <c r="E90" s="56">
        <v>1.04</v>
      </c>
      <c r="F90" s="56">
        <v>1.8</v>
      </c>
      <c r="G90" s="122"/>
      <c r="H90" s="42"/>
      <c r="I90" s="43"/>
      <c r="J90" s="120"/>
      <c r="K90" s="117"/>
      <c r="L90" s="121"/>
      <c r="M90" s="121"/>
      <c r="N90" s="121"/>
      <c r="O90" s="120"/>
      <c r="P90" s="117"/>
      <c r="Q90" s="120"/>
      <c r="R90" s="117"/>
      <c r="S90" s="121"/>
      <c r="T90" s="117"/>
      <c r="U90" s="43" t="s">
        <v>35</v>
      </c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23"/>
      <c r="AN90" s="127"/>
      <c r="AO90" s="125"/>
      <c r="AP90" s="125"/>
      <c r="AQ90" s="125"/>
      <c r="AR90" s="125"/>
      <c r="AS90" s="125"/>
      <c r="AT90" s="125"/>
      <c r="AU90" s="126"/>
      <c r="AV90" s="122"/>
      <c r="AW90" s="126"/>
      <c r="AY90" s="49"/>
      <c r="AZ90" s="48"/>
      <c r="BA90" s="49"/>
    </row>
    <row r="91" spans="1:55" s="47" customFormat="1" x14ac:dyDescent="0.2">
      <c r="A91" s="37" t="s">
        <v>272</v>
      </c>
      <c r="B91" s="51">
        <v>6</v>
      </c>
      <c r="C91" s="39" t="s">
        <v>654</v>
      </c>
      <c r="D91" s="122"/>
      <c r="E91" s="56">
        <v>1.04</v>
      </c>
      <c r="F91" s="56">
        <v>1.8</v>
      </c>
      <c r="G91" s="122"/>
      <c r="H91" s="42"/>
      <c r="I91" s="43"/>
      <c r="J91" s="120"/>
      <c r="K91" s="117"/>
      <c r="L91" s="121"/>
      <c r="M91" s="121"/>
      <c r="N91" s="121"/>
      <c r="O91" s="120"/>
      <c r="P91" s="117"/>
      <c r="Q91" s="120"/>
      <c r="R91" s="117"/>
      <c r="S91" s="121"/>
      <c r="T91" s="117"/>
      <c r="U91" s="43" t="s">
        <v>35</v>
      </c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  <c r="AF91" s="117"/>
      <c r="AG91" s="117"/>
      <c r="AH91" s="117"/>
      <c r="AI91" s="117"/>
      <c r="AJ91" s="117"/>
      <c r="AK91" s="117"/>
      <c r="AL91" s="117"/>
      <c r="AM91" s="123"/>
      <c r="AN91" s="127"/>
      <c r="AO91" s="125"/>
      <c r="AP91" s="125"/>
      <c r="AQ91" s="125"/>
      <c r="AR91" s="125"/>
      <c r="AS91" s="125"/>
      <c r="AT91" s="125"/>
      <c r="AU91" s="126"/>
      <c r="AV91" s="122"/>
      <c r="AW91" s="126"/>
      <c r="AY91" s="49"/>
      <c r="AZ91" s="48"/>
      <c r="BA91" s="49"/>
    </row>
    <row r="92" spans="1:55" s="47" customFormat="1" x14ac:dyDescent="0.2">
      <c r="A92" s="37" t="s">
        <v>272</v>
      </c>
      <c r="B92" s="51">
        <v>6</v>
      </c>
      <c r="C92" s="91" t="s">
        <v>366</v>
      </c>
      <c r="D92" s="107" t="s">
        <v>364</v>
      </c>
      <c r="E92" s="56">
        <v>1.04</v>
      </c>
      <c r="F92" s="56">
        <v>1.8</v>
      </c>
      <c r="G92" s="52">
        <f t="shared" ref="G92:G106" si="118">E92*F92</f>
        <v>1.87</v>
      </c>
      <c r="H92" s="42"/>
      <c r="I92" s="43" t="str">
        <f t="shared" ref="I92:I106" si="119">IF(H92="OUI",$G92,"")</f>
        <v/>
      </c>
      <c r="J92" s="42" t="s">
        <v>35</v>
      </c>
      <c r="K92" s="41">
        <f t="shared" ref="K92:K106" si="120">IF(J92="OUI",$G92,"")</f>
        <v>1.87</v>
      </c>
      <c r="L92" s="65">
        <f t="shared" ref="L92:L106" si="121">+IF(AU92="X",$K92,"")</f>
        <v>1.87</v>
      </c>
      <c r="M92" s="65" t="str">
        <f t="shared" ref="M92:M106" si="122">+IF(AV92="X",$K92,"")</f>
        <v/>
      </c>
      <c r="N92" s="65" t="str">
        <f t="shared" ref="N92:N106" si="123">+IF(AW92="X",$K92,"")</f>
        <v/>
      </c>
      <c r="O92" s="42"/>
      <c r="P92" s="41" t="str">
        <f t="shared" ref="P92:P106" si="124">IF(O92="OUI",$G92,"")</f>
        <v/>
      </c>
      <c r="Q92" s="42"/>
      <c r="R92" s="41" t="str">
        <f t="shared" ref="R92:R106" si="125">IF(Q92="OUI",$G92,"")</f>
        <v/>
      </c>
      <c r="S92" s="42"/>
      <c r="T92" s="41" t="str">
        <f t="shared" ref="T92:T106" si="126">IF(S92="OUI",$G92,"")</f>
        <v/>
      </c>
      <c r="U92" s="43" t="s">
        <v>35</v>
      </c>
      <c r="V92" s="43" t="str">
        <f t="shared" si="86"/>
        <v/>
      </c>
      <c r="W92" s="43">
        <f t="shared" si="87"/>
        <v>1</v>
      </c>
      <c r="X92" s="43" t="str">
        <f t="shared" si="88"/>
        <v/>
      </c>
      <c r="Y92" s="43" t="str">
        <f t="shared" si="89"/>
        <v/>
      </c>
      <c r="Z92" s="43" t="str">
        <f t="shared" si="90"/>
        <v/>
      </c>
      <c r="AA92" s="43">
        <f t="shared" si="91"/>
        <v>5.68</v>
      </c>
      <c r="AB92" s="43" t="str">
        <f t="shared" si="92"/>
        <v/>
      </c>
      <c r="AC92" s="43">
        <f t="shared" si="93"/>
        <v>1</v>
      </c>
      <c r="AD92" s="43" t="str">
        <f t="shared" si="94"/>
        <v/>
      </c>
      <c r="AE92" s="43" t="str">
        <f t="shared" si="95"/>
        <v/>
      </c>
      <c r="AF92" s="43" t="str">
        <f t="shared" si="96"/>
        <v/>
      </c>
      <c r="AG92" s="41">
        <f>+Tableau274546177178179[[#This Row],[Surf Men ext]]</f>
        <v>1.87</v>
      </c>
      <c r="AH92" s="43" t="str">
        <f t="shared" si="97"/>
        <v/>
      </c>
      <c r="AI92" s="43">
        <f t="shared" si="98"/>
        <v>1.87</v>
      </c>
      <c r="AJ92" s="43" t="str">
        <f t="shared" si="99"/>
        <v/>
      </c>
      <c r="AK92" s="43" t="str">
        <f t="shared" si="100"/>
        <v/>
      </c>
      <c r="AL92" s="43" t="str">
        <f t="shared" si="101"/>
        <v/>
      </c>
      <c r="AM92" s="53">
        <f t="shared" ref="AM92:AM106" si="127">(2*E92+2*F92)*2</f>
        <v>11.36</v>
      </c>
      <c r="AN92" s="101">
        <v>2026</v>
      </c>
      <c r="AO92" s="54" t="str">
        <f t="shared" si="102"/>
        <v/>
      </c>
      <c r="AP92" s="54">
        <f t="shared" si="103"/>
        <v>11.36</v>
      </c>
      <c r="AQ92" s="54" t="str">
        <f t="shared" si="104"/>
        <v/>
      </c>
      <c r="AR92" s="54" t="str">
        <f t="shared" si="105"/>
        <v/>
      </c>
      <c r="AS92" s="54" t="str">
        <f t="shared" si="106"/>
        <v/>
      </c>
      <c r="AT92" s="54">
        <f t="shared" ref="AT92:AT106" si="128">+G92*2</f>
        <v>3.74</v>
      </c>
      <c r="AU92" s="55" t="s">
        <v>36</v>
      </c>
      <c r="AV92" s="56"/>
      <c r="AW92" s="55"/>
      <c r="AY92" s="49" t="s">
        <v>365</v>
      </c>
      <c r="AZ92" s="48"/>
    </row>
    <row r="93" spans="1:55" s="47" customFormat="1" x14ac:dyDescent="0.2">
      <c r="A93" s="37" t="s">
        <v>272</v>
      </c>
      <c r="B93" s="51">
        <v>6</v>
      </c>
      <c r="C93" s="91" t="s">
        <v>367</v>
      </c>
      <c r="D93" s="107" t="s">
        <v>364</v>
      </c>
      <c r="E93" s="56">
        <v>1.04</v>
      </c>
      <c r="F93" s="56">
        <v>1.8</v>
      </c>
      <c r="G93" s="52">
        <f t="shared" si="118"/>
        <v>1.87</v>
      </c>
      <c r="H93" s="42"/>
      <c r="I93" s="43" t="str">
        <f t="shared" si="119"/>
        <v/>
      </c>
      <c r="J93" s="42" t="s">
        <v>35</v>
      </c>
      <c r="K93" s="41">
        <f t="shared" si="120"/>
        <v>1.87</v>
      </c>
      <c r="L93" s="65">
        <f t="shared" si="121"/>
        <v>1.87</v>
      </c>
      <c r="M93" s="65" t="str">
        <f t="shared" si="122"/>
        <v/>
      </c>
      <c r="N93" s="65" t="str">
        <f t="shared" si="123"/>
        <v/>
      </c>
      <c r="O93" s="42"/>
      <c r="P93" s="41" t="str">
        <f t="shared" si="124"/>
        <v/>
      </c>
      <c r="Q93" s="42"/>
      <c r="R93" s="41" t="str">
        <f t="shared" si="125"/>
        <v/>
      </c>
      <c r="S93" s="42"/>
      <c r="T93" s="41" t="str">
        <f t="shared" si="126"/>
        <v/>
      </c>
      <c r="U93" s="43" t="s">
        <v>35</v>
      </c>
      <c r="V93" s="43" t="str">
        <f t="shared" si="86"/>
        <v/>
      </c>
      <c r="W93" s="43">
        <f t="shared" si="87"/>
        <v>1</v>
      </c>
      <c r="X93" s="43" t="str">
        <f t="shared" si="88"/>
        <v/>
      </c>
      <c r="Y93" s="43" t="str">
        <f t="shared" si="89"/>
        <v/>
      </c>
      <c r="Z93" s="43" t="str">
        <f t="shared" si="90"/>
        <v/>
      </c>
      <c r="AA93" s="43">
        <f t="shared" si="91"/>
        <v>5.68</v>
      </c>
      <c r="AB93" s="43" t="str">
        <f t="shared" si="92"/>
        <v/>
      </c>
      <c r="AC93" s="43">
        <f t="shared" si="93"/>
        <v>1</v>
      </c>
      <c r="AD93" s="43" t="str">
        <f t="shared" si="94"/>
        <v/>
      </c>
      <c r="AE93" s="43" t="str">
        <f t="shared" si="95"/>
        <v/>
      </c>
      <c r="AF93" s="43" t="str">
        <f t="shared" si="96"/>
        <v/>
      </c>
      <c r="AG93" s="41">
        <f>+Tableau274546177178179[[#This Row],[Surf Men ext]]</f>
        <v>1.87</v>
      </c>
      <c r="AH93" s="43" t="str">
        <f t="shared" si="97"/>
        <v/>
      </c>
      <c r="AI93" s="43">
        <f t="shared" si="98"/>
        <v>1.87</v>
      </c>
      <c r="AJ93" s="43" t="str">
        <f t="shared" si="99"/>
        <v/>
      </c>
      <c r="AK93" s="43" t="str">
        <f t="shared" si="100"/>
        <v/>
      </c>
      <c r="AL93" s="43" t="str">
        <f t="shared" si="101"/>
        <v/>
      </c>
      <c r="AM93" s="53">
        <f t="shared" si="127"/>
        <v>11.36</v>
      </c>
      <c r="AN93" s="101">
        <v>2026</v>
      </c>
      <c r="AO93" s="54" t="str">
        <f t="shared" si="102"/>
        <v/>
      </c>
      <c r="AP93" s="54">
        <f t="shared" si="103"/>
        <v>11.36</v>
      </c>
      <c r="AQ93" s="54" t="str">
        <f t="shared" si="104"/>
        <v/>
      </c>
      <c r="AR93" s="54" t="str">
        <f t="shared" si="105"/>
        <v/>
      </c>
      <c r="AS93" s="54" t="str">
        <f t="shared" si="106"/>
        <v/>
      </c>
      <c r="AT93" s="54">
        <f t="shared" si="128"/>
        <v>3.74</v>
      </c>
      <c r="AU93" s="128" t="s">
        <v>36</v>
      </c>
      <c r="AV93" s="56"/>
      <c r="AW93" s="55"/>
      <c r="AY93" s="83" t="s">
        <v>121</v>
      </c>
      <c r="AZ93" s="48"/>
      <c r="BA93" s="132" t="s">
        <v>659</v>
      </c>
    </row>
    <row r="94" spans="1:55" s="47" customFormat="1" x14ac:dyDescent="0.2">
      <c r="A94" s="37" t="s">
        <v>272</v>
      </c>
      <c r="B94" s="51">
        <v>6</v>
      </c>
      <c r="C94" s="91" t="s">
        <v>368</v>
      </c>
      <c r="D94" s="107" t="s">
        <v>364</v>
      </c>
      <c r="E94" s="56">
        <v>1.04</v>
      </c>
      <c r="F94" s="56">
        <v>1.8</v>
      </c>
      <c r="G94" s="52">
        <f t="shared" si="118"/>
        <v>1.87</v>
      </c>
      <c r="H94" s="42"/>
      <c r="I94" s="43" t="str">
        <f t="shared" si="119"/>
        <v/>
      </c>
      <c r="J94" s="42" t="s">
        <v>35</v>
      </c>
      <c r="K94" s="41">
        <f t="shared" si="120"/>
        <v>1.87</v>
      </c>
      <c r="L94" s="65">
        <f t="shared" si="121"/>
        <v>1.87</v>
      </c>
      <c r="M94" s="65" t="str">
        <f t="shared" si="122"/>
        <v/>
      </c>
      <c r="N94" s="65" t="str">
        <f t="shared" si="123"/>
        <v/>
      </c>
      <c r="O94" s="42"/>
      <c r="P94" s="41" t="str">
        <f t="shared" si="124"/>
        <v/>
      </c>
      <c r="Q94" s="42"/>
      <c r="R94" s="41" t="str">
        <f t="shared" si="125"/>
        <v/>
      </c>
      <c r="S94" s="42"/>
      <c r="T94" s="41" t="str">
        <f t="shared" si="126"/>
        <v/>
      </c>
      <c r="U94" s="43" t="s">
        <v>35</v>
      </c>
      <c r="V94" s="43" t="str">
        <f t="shared" si="86"/>
        <v/>
      </c>
      <c r="W94" s="43">
        <f t="shared" si="87"/>
        <v>1</v>
      </c>
      <c r="X94" s="43" t="str">
        <f t="shared" si="88"/>
        <v/>
      </c>
      <c r="Y94" s="43" t="str">
        <f t="shared" si="89"/>
        <v/>
      </c>
      <c r="Z94" s="43" t="str">
        <f t="shared" si="90"/>
        <v/>
      </c>
      <c r="AA94" s="43">
        <f t="shared" si="91"/>
        <v>5.68</v>
      </c>
      <c r="AB94" s="43" t="str">
        <f t="shared" si="92"/>
        <v/>
      </c>
      <c r="AC94" s="43">
        <f t="shared" si="93"/>
        <v>1</v>
      </c>
      <c r="AD94" s="43" t="str">
        <f t="shared" si="94"/>
        <v/>
      </c>
      <c r="AE94" s="43" t="str">
        <f t="shared" si="95"/>
        <v/>
      </c>
      <c r="AF94" s="43" t="str">
        <f t="shared" si="96"/>
        <v/>
      </c>
      <c r="AG94" s="41">
        <f>+Tableau274546177178179[[#This Row],[Surf Men ext]]</f>
        <v>1.87</v>
      </c>
      <c r="AH94" s="43" t="str">
        <f t="shared" si="97"/>
        <v/>
      </c>
      <c r="AI94" s="43">
        <f t="shared" si="98"/>
        <v>1.87</v>
      </c>
      <c r="AJ94" s="43" t="str">
        <f t="shared" si="99"/>
        <v/>
      </c>
      <c r="AK94" s="43" t="str">
        <f t="shared" si="100"/>
        <v/>
      </c>
      <c r="AL94" s="43" t="str">
        <f t="shared" si="101"/>
        <v/>
      </c>
      <c r="AM94" s="53">
        <f t="shared" si="127"/>
        <v>11.36</v>
      </c>
      <c r="AN94" s="101">
        <v>2026</v>
      </c>
      <c r="AO94" s="54" t="str">
        <f t="shared" si="102"/>
        <v/>
      </c>
      <c r="AP94" s="54">
        <f t="shared" si="103"/>
        <v>11.36</v>
      </c>
      <c r="AQ94" s="54" t="str">
        <f t="shared" si="104"/>
        <v/>
      </c>
      <c r="AR94" s="54" t="str">
        <f t="shared" si="105"/>
        <v/>
      </c>
      <c r="AS94" s="54" t="str">
        <f t="shared" si="106"/>
        <v/>
      </c>
      <c r="AT94" s="54">
        <f t="shared" si="128"/>
        <v>3.74</v>
      </c>
      <c r="AU94" s="128" t="s">
        <v>36</v>
      </c>
      <c r="AV94" s="56"/>
      <c r="AW94" s="55"/>
      <c r="AY94" s="83" t="s">
        <v>121</v>
      </c>
      <c r="AZ94" s="48"/>
      <c r="BA94" s="132" t="s">
        <v>659</v>
      </c>
    </row>
    <row r="95" spans="1:55" s="47" customFormat="1" x14ac:dyDescent="0.2">
      <c r="A95" s="37" t="s">
        <v>272</v>
      </c>
      <c r="B95" s="51">
        <v>6</v>
      </c>
      <c r="C95" s="91" t="s">
        <v>369</v>
      </c>
      <c r="D95" s="107" t="s">
        <v>364</v>
      </c>
      <c r="E95" s="56">
        <v>1.04</v>
      </c>
      <c r="F95" s="56">
        <v>1.8</v>
      </c>
      <c r="G95" s="52">
        <f t="shared" si="118"/>
        <v>1.87</v>
      </c>
      <c r="H95" s="42"/>
      <c r="I95" s="43" t="str">
        <f t="shared" si="119"/>
        <v/>
      </c>
      <c r="J95" s="42" t="s">
        <v>35</v>
      </c>
      <c r="K95" s="41">
        <f t="shared" si="120"/>
        <v>1.87</v>
      </c>
      <c r="L95" s="65">
        <f t="shared" si="121"/>
        <v>1.87</v>
      </c>
      <c r="M95" s="65" t="str">
        <f t="shared" si="122"/>
        <v/>
      </c>
      <c r="N95" s="65" t="str">
        <f t="shared" si="123"/>
        <v/>
      </c>
      <c r="O95" s="42"/>
      <c r="P95" s="41" t="str">
        <f t="shared" si="124"/>
        <v/>
      </c>
      <c r="Q95" s="42"/>
      <c r="R95" s="41" t="str">
        <f t="shared" si="125"/>
        <v/>
      </c>
      <c r="S95" s="42"/>
      <c r="T95" s="41" t="str">
        <f t="shared" si="126"/>
        <v/>
      </c>
      <c r="U95" s="43" t="s">
        <v>35</v>
      </c>
      <c r="V95" s="43" t="str">
        <f t="shared" si="86"/>
        <v/>
      </c>
      <c r="W95" s="43">
        <f t="shared" si="87"/>
        <v>1</v>
      </c>
      <c r="X95" s="43" t="str">
        <f t="shared" si="88"/>
        <v/>
      </c>
      <c r="Y95" s="43" t="str">
        <f t="shared" si="89"/>
        <v/>
      </c>
      <c r="Z95" s="43" t="str">
        <f t="shared" si="90"/>
        <v/>
      </c>
      <c r="AA95" s="43">
        <f t="shared" si="91"/>
        <v>5.68</v>
      </c>
      <c r="AB95" s="43" t="str">
        <f t="shared" si="92"/>
        <v/>
      </c>
      <c r="AC95" s="43">
        <f t="shared" si="93"/>
        <v>1</v>
      </c>
      <c r="AD95" s="43" t="str">
        <f t="shared" si="94"/>
        <v/>
      </c>
      <c r="AE95" s="43" t="str">
        <f t="shared" si="95"/>
        <v/>
      </c>
      <c r="AF95" s="43" t="str">
        <f t="shared" si="96"/>
        <v/>
      </c>
      <c r="AG95" s="41">
        <f>+Tableau274546177178179[[#This Row],[Surf Men ext]]</f>
        <v>1.87</v>
      </c>
      <c r="AH95" s="43" t="str">
        <f t="shared" si="97"/>
        <v/>
      </c>
      <c r="AI95" s="43">
        <f t="shared" si="98"/>
        <v>1.87</v>
      </c>
      <c r="AJ95" s="43" t="str">
        <f t="shared" si="99"/>
        <v/>
      </c>
      <c r="AK95" s="43" t="str">
        <f t="shared" si="100"/>
        <v/>
      </c>
      <c r="AL95" s="43" t="str">
        <f t="shared" si="101"/>
        <v/>
      </c>
      <c r="AM95" s="53">
        <f t="shared" si="127"/>
        <v>11.36</v>
      </c>
      <c r="AN95" s="101">
        <v>2026</v>
      </c>
      <c r="AO95" s="54" t="str">
        <f t="shared" si="102"/>
        <v/>
      </c>
      <c r="AP95" s="54">
        <f t="shared" si="103"/>
        <v>11.36</v>
      </c>
      <c r="AQ95" s="54" t="str">
        <f t="shared" si="104"/>
        <v/>
      </c>
      <c r="AR95" s="54" t="str">
        <f t="shared" si="105"/>
        <v/>
      </c>
      <c r="AS95" s="54" t="str">
        <f t="shared" si="106"/>
        <v/>
      </c>
      <c r="AT95" s="54">
        <f t="shared" si="128"/>
        <v>3.74</v>
      </c>
      <c r="AU95" s="128" t="s">
        <v>36</v>
      </c>
      <c r="AV95" s="56"/>
      <c r="AW95" s="55"/>
      <c r="AY95" s="83" t="s">
        <v>121</v>
      </c>
      <c r="AZ95" s="48"/>
      <c r="BA95" s="132" t="s">
        <v>659</v>
      </c>
    </row>
    <row r="96" spans="1:55" s="47" customFormat="1" x14ac:dyDescent="0.2">
      <c r="A96" s="37" t="s">
        <v>272</v>
      </c>
      <c r="B96" s="51">
        <v>6</v>
      </c>
      <c r="C96" s="91" t="s">
        <v>370</v>
      </c>
      <c r="D96" s="107" t="s">
        <v>364</v>
      </c>
      <c r="E96" s="56">
        <v>1.04</v>
      </c>
      <c r="F96" s="56">
        <v>1.8</v>
      </c>
      <c r="G96" s="52">
        <f t="shared" si="118"/>
        <v>1.87</v>
      </c>
      <c r="H96" s="42"/>
      <c r="I96" s="43" t="str">
        <f t="shared" si="119"/>
        <v/>
      </c>
      <c r="J96" s="42" t="s">
        <v>35</v>
      </c>
      <c r="K96" s="41">
        <f t="shared" si="120"/>
        <v>1.87</v>
      </c>
      <c r="L96" s="65">
        <f t="shared" si="121"/>
        <v>1.87</v>
      </c>
      <c r="M96" s="65" t="str">
        <f t="shared" si="122"/>
        <v/>
      </c>
      <c r="N96" s="65" t="str">
        <f t="shared" si="123"/>
        <v/>
      </c>
      <c r="O96" s="42"/>
      <c r="P96" s="41" t="str">
        <f t="shared" si="124"/>
        <v/>
      </c>
      <c r="Q96" s="42"/>
      <c r="R96" s="41" t="str">
        <f t="shared" si="125"/>
        <v/>
      </c>
      <c r="S96" s="42"/>
      <c r="T96" s="41" t="str">
        <f t="shared" si="126"/>
        <v/>
      </c>
      <c r="U96" s="43" t="s">
        <v>35</v>
      </c>
      <c r="V96" s="43" t="str">
        <f t="shared" si="86"/>
        <v/>
      </c>
      <c r="W96" s="43">
        <f t="shared" si="87"/>
        <v>1</v>
      </c>
      <c r="X96" s="43" t="str">
        <f t="shared" si="88"/>
        <v/>
      </c>
      <c r="Y96" s="43" t="str">
        <f t="shared" si="89"/>
        <v/>
      </c>
      <c r="Z96" s="43" t="str">
        <f t="shared" si="90"/>
        <v/>
      </c>
      <c r="AA96" s="43">
        <f t="shared" si="91"/>
        <v>5.68</v>
      </c>
      <c r="AB96" s="43" t="str">
        <f t="shared" si="92"/>
        <v/>
      </c>
      <c r="AC96" s="43">
        <f t="shared" si="93"/>
        <v>1</v>
      </c>
      <c r="AD96" s="43" t="str">
        <f t="shared" si="94"/>
        <v/>
      </c>
      <c r="AE96" s="43" t="str">
        <f t="shared" si="95"/>
        <v/>
      </c>
      <c r="AF96" s="43" t="str">
        <f t="shared" si="96"/>
        <v/>
      </c>
      <c r="AG96" s="41">
        <f>+Tableau274546177178179[[#This Row],[Surf Men ext]]</f>
        <v>1.87</v>
      </c>
      <c r="AH96" s="43" t="str">
        <f t="shared" si="97"/>
        <v/>
      </c>
      <c r="AI96" s="43">
        <f t="shared" si="98"/>
        <v>1.87</v>
      </c>
      <c r="AJ96" s="43" t="str">
        <f t="shared" si="99"/>
        <v/>
      </c>
      <c r="AK96" s="43" t="str">
        <f t="shared" si="100"/>
        <v/>
      </c>
      <c r="AL96" s="43" t="str">
        <f t="shared" si="101"/>
        <v/>
      </c>
      <c r="AM96" s="53">
        <f t="shared" si="127"/>
        <v>11.36</v>
      </c>
      <c r="AN96" s="101">
        <v>2026</v>
      </c>
      <c r="AO96" s="54" t="str">
        <f t="shared" si="102"/>
        <v/>
      </c>
      <c r="AP96" s="54">
        <f t="shared" si="103"/>
        <v>11.36</v>
      </c>
      <c r="AQ96" s="54" t="str">
        <f t="shared" si="104"/>
        <v/>
      </c>
      <c r="AR96" s="54" t="str">
        <f t="shared" si="105"/>
        <v/>
      </c>
      <c r="AS96" s="54" t="str">
        <f t="shared" si="106"/>
        <v/>
      </c>
      <c r="AT96" s="54">
        <f t="shared" si="128"/>
        <v>3.74</v>
      </c>
      <c r="AU96" s="128" t="s">
        <v>36</v>
      </c>
      <c r="AV96" s="56"/>
      <c r="AW96" s="55"/>
      <c r="AY96" s="83" t="s">
        <v>121</v>
      </c>
      <c r="AZ96" s="48"/>
      <c r="BA96" s="132" t="s">
        <v>659</v>
      </c>
    </row>
    <row r="97" spans="1:237" s="47" customFormat="1" x14ac:dyDescent="0.2">
      <c r="A97" s="37" t="s">
        <v>272</v>
      </c>
      <c r="B97" s="51">
        <v>6</v>
      </c>
      <c r="C97" s="91" t="s">
        <v>371</v>
      </c>
      <c r="D97" s="107" t="s">
        <v>364</v>
      </c>
      <c r="E97" s="56">
        <v>1.04</v>
      </c>
      <c r="F97" s="56">
        <v>1.8</v>
      </c>
      <c r="G97" s="52">
        <f t="shared" si="118"/>
        <v>1.87</v>
      </c>
      <c r="H97" s="42"/>
      <c r="I97" s="43" t="str">
        <f t="shared" si="119"/>
        <v/>
      </c>
      <c r="J97" s="42" t="s">
        <v>35</v>
      </c>
      <c r="K97" s="41">
        <f t="shared" si="120"/>
        <v>1.87</v>
      </c>
      <c r="L97" s="65">
        <f t="shared" si="121"/>
        <v>1.87</v>
      </c>
      <c r="M97" s="65" t="str">
        <f t="shared" si="122"/>
        <v/>
      </c>
      <c r="N97" s="65" t="str">
        <f t="shared" si="123"/>
        <v/>
      </c>
      <c r="O97" s="42"/>
      <c r="P97" s="41" t="str">
        <f t="shared" si="124"/>
        <v/>
      </c>
      <c r="Q97" s="42"/>
      <c r="R97" s="41" t="str">
        <f t="shared" si="125"/>
        <v/>
      </c>
      <c r="S97" s="42"/>
      <c r="T97" s="41" t="str">
        <f t="shared" si="126"/>
        <v/>
      </c>
      <c r="U97" s="43" t="s">
        <v>35</v>
      </c>
      <c r="V97" s="43" t="str">
        <f t="shared" si="86"/>
        <v/>
      </c>
      <c r="W97" s="43">
        <f t="shared" si="87"/>
        <v>1</v>
      </c>
      <c r="X97" s="43" t="str">
        <f t="shared" si="88"/>
        <v/>
      </c>
      <c r="Y97" s="43" t="str">
        <f t="shared" si="89"/>
        <v/>
      </c>
      <c r="Z97" s="43" t="str">
        <f t="shared" si="90"/>
        <v/>
      </c>
      <c r="AA97" s="43">
        <f t="shared" si="91"/>
        <v>5.68</v>
      </c>
      <c r="AB97" s="43" t="str">
        <f t="shared" si="92"/>
        <v/>
      </c>
      <c r="AC97" s="43">
        <f t="shared" si="93"/>
        <v>1</v>
      </c>
      <c r="AD97" s="43" t="str">
        <f t="shared" si="94"/>
        <v/>
      </c>
      <c r="AE97" s="43" t="str">
        <f t="shared" si="95"/>
        <v/>
      </c>
      <c r="AF97" s="43" t="str">
        <f t="shared" si="96"/>
        <v/>
      </c>
      <c r="AG97" s="41">
        <f>+Tableau274546177178179[[#This Row],[Surf Men ext]]</f>
        <v>1.87</v>
      </c>
      <c r="AH97" s="43" t="str">
        <f t="shared" si="97"/>
        <v/>
      </c>
      <c r="AI97" s="43">
        <f t="shared" si="98"/>
        <v>1.87</v>
      </c>
      <c r="AJ97" s="43" t="str">
        <f t="shared" si="99"/>
        <v/>
      </c>
      <c r="AK97" s="43" t="str">
        <f t="shared" si="100"/>
        <v/>
      </c>
      <c r="AL97" s="43" t="str">
        <f t="shared" si="101"/>
        <v/>
      </c>
      <c r="AM97" s="53">
        <f t="shared" si="127"/>
        <v>11.36</v>
      </c>
      <c r="AN97" s="101">
        <v>2026</v>
      </c>
      <c r="AO97" s="54" t="str">
        <f t="shared" si="102"/>
        <v/>
      </c>
      <c r="AP97" s="54">
        <f t="shared" si="103"/>
        <v>11.36</v>
      </c>
      <c r="AQ97" s="54" t="str">
        <f t="shared" si="104"/>
        <v/>
      </c>
      <c r="AR97" s="54" t="str">
        <f t="shared" si="105"/>
        <v/>
      </c>
      <c r="AS97" s="54" t="str">
        <f t="shared" si="106"/>
        <v/>
      </c>
      <c r="AT97" s="54">
        <f t="shared" si="128"/>
        <v>3.74</v>
      </c>
      <c r="AU97" s="55" t="s">
        <v>36</v>
      </c>
      <c r="AV97" s="56"/>
      <c r="AW97" s="55"/>
      <c r="AY97" s="49" t="s">
        <v>365</v>
      </c>
      <c r="AZ97" s="48"/>
    </row>
    <row r="98" spans="1:237" s="47" customFormat="1" x14ac:dyDescent="0.2">
      <c r="A98" s="37" t="s">
        <v>272</v>
      </c>
      <c r="B98" s="51">
        <v>6</v>
      </c>
      <c r="C98" s="91" t="s">
        <v>372</v>
      </c>
      <c r="D98" s="107" t="s">
        <v>364</v>
      </c>
      <c r="E98" s="56">
        <v>1.04</v>
      </c>
      <c r="F98" s="56">
        <v>1.8</v>
      </c>
      <c r="G98" s="52">
        <f t="shared" si="118"/>
        <v>1.87</v>
      </c>
      <c r="H98" s="42"/>
      <c r="I98" s="43" t="str">
        <f t="shared" si="119"/>
        <v/>
      </c>
      <c r="J98" s="42" t="s">
        <v>35</v>
      </c>
      <c r="K98" s="41">
        <f t="shared" si="120"/>
        <v>1.87</v>
      </c>
      <c r="L98" s="65">
        <f t="shared" si="121"/>
        <v>1.87</v>
      </c>
      <c r="M98" s="65" t="str">
        <f t="shared" si="122"/>
        <v/>
      </c>
      <c r="N98" s="65" t="str">
        <f t="shared" si="123"/>
        <v/>
      </c>
      <c r="O98" s="42"/>
      <c r="P98" s="41" t="str">
        <f t="shared" si="124"/>
        <v/>
      </c>
      <c r="Q98" s="42"/>
      <c r="R98" s="41" t="str">
        <f t="shared" si="125"/>
        <v/>
      </c>
      <c r="S98" s="42"/>
      <c r="T98" s="41" t="str">
        <f t="shared" si="126"/>
        <v/>
      </c>
      <c r="U98" s="43" t="s">
        <v>35</v>
      </c>
      <c r="V98" s="43" t="str">
        <f t="shared" si="86"/>
        <v/>
      </c>
      <c r="W98" s="43">
        <f t="shared" si="87"/>
        <v>1</v>
      </c>
      <c r="X98" s="43" t="str">
        <f t="shared" si="88"/>
        <v/>
      </c>
      <c r="Y98" s="43" t="str">
        <f t="shared" si="89"/>
        <v/>
      </c>
      <c r="Z98" s="43" t="str">
        <f t="shared" si="90"/>
        <v/>
      </c>
      <c r="AA98" s="43">
        <f t="shared" si="91"/>
        <v>5.68</v>
      </c>
      <c r="AB98" s="43" t="str">
        <f t="shared" si="92"/>
        <v/>
      </c>
      <c r="AC98" s="43">
        <f t="shared" si="93"/>
        <v>1</v>
      </c>
      <c r="AD98" s="43" t="str">
        <f t="shared" si="94"/>
        <v/>
      </c>
      <c r="AE98" s="43" t="str">
        <f t="shared" si="95"/>
        <v/>
      </c>
      <c r="AF98" s="43" t="str">
        <f t="shared" si="96"/>
        <v/>
      </c>
      <c r="AG98" s="41">
        <f>+Tableau274546177178179[[#This Row],[Surf Men ext]]</f>
        <v>1.87</v>
      </c>
      <c r="AH98" s="43" t="str">
        <f t="shared" si="97"/>
        <v/>
      </c>
      <c r="AI98" s="43">
        <f t="shared" si="98"/>
        <v>1.87</v>
      </c>
      <c r="AJ98" s="43" t="str">
        <f t="shared" si="99"/>
        <v/>
      </c>
      <c r="AK98" s="43" t="str">
        <f t="shared" si="100"/>
        <v/>
      </c>
      <c r="AL98" s="43" t="str">
        <f t="shared" si="101"/>
        <v/>
      </c>
      <c r="AM98" s="53">
        <f t="shared" si="127"/>
        <v>11.36</v>
      </c>
      <c r="AN98" s="101">
        <v>2026</v>
      </c>
      <c r="AO98" s="54" t="str">
        <f t="shared" si="102"/>
        <v/>
      </c>
      <c r="AP98" s="54">
        <f t="shared" si="103"/>
        <v>11.36</v>
      </c>
      <c r="AQ98" s="54" t="str">
        <f t="shared" si="104"/>
        <v/>
      </c>
      <c r="AR98" s="54" t="str">
        <f t="shared" si="105"/>
        <v/>
      </c>
      <c r="AS98" s="54" t="str">
        <f t="shared" si="106"/>
        <v/>
      </c>
      <c r="AT98" s="54">
        <f t="shared" si="128"/>
        <v>3.74</v>
      </c>
      <c r="AU98" s="55" t="s">
        <v>36</v>
      </c>
      <c r="AV98" s="56"/>
      <c r="AW98" s="55"/>
      <c r="AY98" s="49" t="s">
        <v>365</v>
      </c>
      <c r="AZ98" s="48"/>
    </row>
    <row r="99" spans="1:237" s="47" customFormat="1" x14ac:dyDescent="0.2">
      <c r="A99" s="37" t="s">
        <v>272</v>
      </c>
      <c r="B99" s="51">
        <v>6</v>
      </c>
      <c r="C99" s="91" t="s">
        <v>373</v>
      </c>
      <c r="D99" s="107" t="s">
        <v>364</v>
      </c>
      <c r="E99" s="56">
        <v>1.1499999999999999</v>
      </c>
      <c r="F99" s="56">
        <v>1.9</v>
      </c>
      <c r="G99" s="52">
        <f t="shared" si="118"/>
        <v>2.19</v>
      </c>
      <c r="H99" s="42"/>
      <c r="I99" s="43" t="str">
        <f t="shared" si="119"/>
        <v/>
      </c>
      <c r="J99" s="42" t="s">
        <v>35</v>
      </c>
      <c r="K99" s="41">
        <f t="shared" si="120"/>
        <v>2.19</v>
      </c>
      <c r="L99" s="65">
        <f t="shared" si="121"/>
        <v>2.19</v>
      </c>
      <c r="M99" s="65" t="str">
        <f t="shared" si="122"/>
        <v/>
      </c>
      <c r="N99" s="65" t="str">
        <f t="shared" si="123"/>
        <v/>
      </c>
      <c r="O99" s="42"/>
      <c r="P99" s="41" t="str">
        <f t="shared" si="124"/>
        <v/>
      </c>
      <c r="Q99" s="42"/>
      <c r="R99" s="41" t="str">
        <f t="shared" si="125"/>
        <v/>
      </c>
      <c r="S99" s="42"/>
      <c r="T99" s="41" t="str">
        <f t="shared" si="126"/>
        <v/>
      </c>
      <c r="U99" s="43" t="s">
        <v>35</v>
      </c>
      <c r="V99" s="43" t="str">
        <f t="shared" si="86"/>
        <v/>
      </c>
      <c r="W99" s="43">
        <f t="shared" si="87"/>
        <v>1</v>
      </c>
      <c r="X99" s="43" t="str">
        <f t="shared" si="88"/>
        <v/>
      </c>
      <c r="Y99" s="43" t="str">
        <f t="shared" si="89"/>
        <v/>
      </c>
      <c r="Z99" s="43" t="str">
        <f t="shared" si="90"/>
        <v/>
      </c>
      <c r="AA99" s="43">
        <f t="shared" si="91"/>
        <v>6.1</v>
      </c>
      <c r="AB99" s="43" t="str">
        <f t="shared" si="92"/>
        <v/>
      </c>
      <c r="AC99" s="43">
        <f t="shared" si="93"/>
        <v>1</v>
      </c>
      <c r="AD99" s="43" t="str">
        <f t="shared" si="94"/>
        <v/>
      </c>
      <c r="AE99" s="43" t="str">
        <f t="shared" si="95"/>
        <v/>
      </c>
      <c r="AF99" s="43" t="str">
        <f t="shared" si="96"/>
        <v/>
      </c>
      <c r="AG99" s="41">
        <f>+Tableau274546177178179[[#This Row],[Surf Men ext]]</f>
        <v>2.19</v>
      </c>
      <c r="AH99" s="43" t="str">
        <f t="shared" si="97"/>
        <v/>
      </c>
      <c r="AI99" s="43">
        <f t="shared" si="98"/>
        <v>2.19</v>
      </c>
      <c r="AJ99" s="43" t="str">
        <f t="shared" si="99"/>
        <v/>
      </c>
      <c r="AK99" s="43" t="str">
        <f t="shared" si="100"/>
        <v/>
      </c>
      <c r="AL99" s="43" t="str">
        <f t="shared" si="101"/>
        <v/>
      </c>
      <c r="AM99" s="53">
        <f t="shared" si="127"/>
        <v>12.2</v>
      </c>
      <c r="AN99" s="131">
        <v>2026</v>
      </c>
      <c r="AO99" s="54" t="str">
        <f t="shared" si="102"/>
        <v/>
      </c>
      <c r="AP99" s="54">
        <f t="shared" si="103"/>
        <v>12.2</v>
      </c>
      <c r="AQ99" s="54" t="str">
        <f t="shared" si="104"/>
        <v/>
      </c>
      <c r="AR99" s="54" t="str">
        <f t="shared" si="105"/>
        <v/>
      </c>
      <c r="AS99" s="54" t="str">
        <f t="shared" si="106"/>
        <v/>
      </c>
      <c r="AT99" s="54">
        <f t="shared" si="128"/>
        <v>4.38</v>
      </c>
      <c r="AU99" s="55" t="s">
        <v>36</v>
      </c>
      <c r="AV99" s="56"/>
      <c r="AW99" s="55"/>
      <c r="AY99" s="49" t="s">
        <v>143</v>
      </c>
      <c r="AZ99" s="48"/>
      <c r="BB99" s="132" t="s">
        <v>660</v>
      </c>
    </row>
    <row r="100" spans="1:237" s="47" customFormat="1" x14ac:dyDescent="0.2">
      <c r="A100" s="37" t="s">
        <v>272</v>
      </c>
      <c r="B100" s="51">
        <v>6</v>
      </c>
      <c r="C100" s="91" t="s">
        <v>374</v>
      </c>
      <c r="D100" s="107" t="s">
        <v>364</v>
      </c>
      <c r="E100" s="56">
        <v>1.1499999999999999</v>
      </c>
      <c r="F100" s="56">
        <v>1.9</v>
      </c>
      <c r="G100" s="52">
        <f t="shared" si="118"/>
        <v>2.19</v>
      </c>
      <c r="H100" s="42"/>
      <c r="I100" s="43" t="str">
        <f t="shared" si="119"/>
        <v/>
      </c>
      <c r="J100" s="42" t="s">
        <v>35</v>
      </c>
      <c r="K100" s="41">
        <f t="shared" si="120"/>
        <v>2.19</v>
      </c>
      <c r="L100" s="65">
        <f t="shared" si="121"/>
        <v>2.19</v>
      </c>
      <c r="M100" s="65" t="str">
        <f t="shared" si="122"/>
        <v/>
      </c>
      <c r="N100" s="65" t="str">
        <f t="shared" si="123"/>
        <v/>
      </c>
      <c r="O100" s="42"/>
      <c r="P100" s="41" t="str">
        <f t="shared" si="124"/>
        <v/>
      </c>
      <c r="Q100" s="42"/>
      <c r="R100" s="41" t="str">
        <f t="shared" si="125"/>
        <v/>
      </c>
      <c r="S100" s="42"/>
      <c r="T100" s="41" t="str">
        <f t="shared" si="126"/>
        <v/>
      </c>
      <c r="U100" s="43" t="s">
        <v>35</v>
      </c>
      <c r="V100" s="43" t="str">
        <f t="shared" si="86"/>
        <v/>
      </c>
      <c r="W100" s="43">
        <f t="shared" si="87"/>
        <v>1</v>
      </c>
      <c r="X100" s="43" t="str">
        <f t="shared" si="88"/>
        <v/>
      </c>
      <c r="Y100" s="43" t="str">
        <f t="shared" si="89"/>
        <v/>
      </c>
      <c r="Z100" s="43" t="str">
        <f t="shared" si="90"/>
        <v/>
      </c>
      <c r="AA100" s="43">
        <f t="shared" si="91"/>
        <v>6.1</v>
      </c>
      <c r="AB100" s="43" t="str">
        <f t="shared" si="92"/>
        <v/>
      </c>
      <c r="AC100" s="43">
        <f t="shared" si="93"/>
        <v>1</v>
      </c>
      <c r="AD100" s="43" t="str">
        <f t="shared" si="94"/>
        <v/>
      </c>
      <c r="AE100" s="43" t="str">
        <f t="shared" si="95"/>
        <v/>
      </c>
      <c r="AF100" s="43" t="str">
        <f t="shared" si="96"/>
        <v/>
      </c>
      <c r="AG100" s="41">
        <f>+Tableau274546177178179[[#This Row],[Surf Men ext]]</f>
        <v>2.19</v>
      </c>
      <c r="AH100" s="43" t="str">
        <f t="shared" si="97"/>
        <v/>
      </c>
      <c r="AI100" s="43">
        <f t="shared" si="98"/>
        <v>2.19</v>
      </c>
      <c r="AJ100" s="43" t="str">
        <f t="shared" si="99"/>
        <v/>
      </c>
      <c r="AK100" s="43" t="str">
        <f t="shared" si="100"/>
        <v/>
      </c>
      <c r="AL100" s="43" t="str">
        <f t="shared" si="101"/>
        <v/>
      </c>
      <c r="AM100" s="53">
        <f t="shared" si="127"/>
        <v>12.2</v>
      </c>
      <c r="AN100" s="131">
        <v>2026</v>
      </c>
      <c r="AO100" s="54" t="str">
        <f t="shared" si="102"/>
        <v/>
      </c>
      <c r="AP100" s="54">
        <f t="shared" si="103"/>
        <v>12.2</v>
      </c>
      <c r="AQ100" s="54" t="str">
        <f t="shared" si="104"/>
        <v/>
      </c>
      <c r="AR100" s="54" t="str">
        <f t="shared" si="105"/>
        <v/>
      </c>
      <c r="AS100" s="54" t="str">
        <f t="shared" si="106"/>
        <v/>
      </c>
      <c r="AT100" s="54">
        <f t="shared" si="128"/>
        <v>4.38</v>
      </c>
      <c r="AU100" s="55" t="s">
        <v>36</v>
      </c>
      <c r="AV100" s="56"/>
      <c r="AW100" s="55"/>
      <c r="AY100" s="49" t="s">
        <v>365</v>
      </c>
      <c r="AZ100" s="48"/>
      <c r="BB100" s="132" t="s">
        <v>660</v>
      </c>
    </row>
    <row r="101" spans="1:237" s="47" customFormat="1" x14ac:dyDescent="0.2">
      <c r="A101" s="37" t="s">
        <v>272</v>
      </c>
      <c r="B101" s="51">
        <v>6</v>
      </c>
      <c r="C101" s="91" t="s">
        <v>375</v>
      </c>
      <c r="D101" s="107" t="s">
        <v>364</v>
      </c>
      <c r="E101" s="56">
        <v>1.1499999999999999</v>
      </c>
      <c r="F101" s="56">
        <v>1.9</v>
      </c>
      <c r="G101" s="52">
        <f t="shared" si="118"/>
        <v>2.19</v>
      </c>
      <c r="H101" s="42"/>
      <c r="I101" s="43" t="str">
        <f t="shared" si="119"/>
        <v/>
      </c>
      <c r="J101" s="42" t="s">
        <v>35</v>
      </c>
      <c r="K101" s="41">
        <f t="shared" si="120"/>
        <v>2.19</v>
      </c>
      <c r="L101" s="65">
        <f t="shared" si="121"/>
        <v>2.19</v>
      </c>
      <c r="M101" s="65" t="str">
        <f t="shared" si="122"/>
        <v/>
      </c>
      <c r="N101" s="65" t="str">
        <f t="shared" si="123"/>
        <v/>
      </c>
      <c r="O101" s="42"/>
      <c r="P101" s="41" t="str">
        <f t="shared" si="124"/>
        <v/>
      </c>
      <c r="Q101" s="42"/>
      <c r="R101" s="41" t="str">
        <f t="shared" si="125"/>
        <v/>
      </c>
      <c r="S101" s="42"/>
      <c r="T101" s="41" t="str">
        <f t="shared" si="126"/>
        <v/>
      </c>
      <c r="U101" s="43" t="s">
        <v>35</v>
      </c>
      <c r="V101" s="43" t="str">
        <f t="shared" si="86"/>
        <v/>
      </c>
      <c r="W101" s="43">
        <f t="shared" si="87"/>
        <v>1</v>
      </c>
      <c r="X101" s="43" t="str">
        <f t="shared" si="88"/>
        <v/>
      </c>
      <c r="Y101" s="43" t="str">
        <f t="shared" si="89"/>
        <v/>
      </c>
      <c r="Z101" s="43" t="str">
        <f t="shared" si="90"/>
        <v/>
      </c>
      <c r="AA101" s="43">
        <f t="shared" si="91"/>
        <v>6.1</v>
      </c>
      <c r="AB101" s="43" t="str">
        <f t="shared" si="92"/>
        <v/>
      </c>
      <c r="AC101" s="43">
        <f t="shared" si="93"/>
        <v>1</v>
      </c>
      <c r="AD101" s="43" t="str">
        <f t="shared" si="94"/>
        <v/>
      </c>
      <c r="AE101" s="43" t="str">
        <f t="shared" si="95"/>
        <v/>
      </c>
      <c r="AF101" s="43" t="str">
        <f t="shared" si="96"/>
        <v/>
      </c>
      <c r="AG101" s="41">
        <f>+Tableau274546177178179[[#This Row],[Surf Men ext]]</f>
        <v>2.19</v>
      </c>
      <c r="AH101" s="43" t="str">
        <f t="shared" si="97"/>
        <v/>
      </c>
      <c r="AI101" s="43">
        <f t="shared" si="98"/>
        <v>2.19</v>
      </c>
      <c r="AJ101" s="43" t="str">
        <f t="shared" si="99"/>
        <v/>
      </c>
      <c r="AK101" s="43" t="str">
        <f t="shared" si="100"/>
        <v/>
      </c>
      <c r="AL101" s="43" t="str">
        <f t="shared" si="101"/>
        <v/>
      </c>
      <c r="AM101" s="53">
        <f t="shared" si="127"/>
        <v>12.2</v>
      </c>
      <c r="AN101" s="131">
        <v>2026</v>
      </c>
      <c r="AO101" s="54" t="str">
        <f t="shared" si="102"/>
        <v/>
      </c>
      <c r="AP101" s="54">
        <f t="shared" si="103"/>
        <v>12.2</v>
      </c>
      <c r="AQ101" s="54" t="str">
        <f t="shared" si="104"/>
        <v/>
      </c>
      <c r="AR101" s="54" t="str">
        <f t="shared" si="105"/>
        <v/>
      </c>
      <c r="AS101" s="54" t="str">
        <f t="shared" si="106"/>
        <v/>
      </c>
      <c r="AT101" s="54">
        <f t="shared" si="128"/>
        <v>4.38</v>
      </c>
      <c r="AU101" s="55" t="s">
        <v>36</v>
      </c>
      <c r="AV101" s="56"/>
      <c r="AW101" s="55"/>
      <c r="AY101" s="49" t="s">
        <v>365</v>
      </c>
      <c r="AZ101" s="48"/>
      <c r="BB101" s="132" t="s">
        <v>660</v>
      </c>
    </row>
    <row r="102" spans="1:237" s="48" customFormat="1" x14ac:dyDescent="0.2">
      <c r="A102" s="37" t="s">
        <v>272</v>
      </c>
      <c r="B102" s="51">
        <v>6</v>
      </c>
      <c r="C102" s="91" t="s">
        <v>376</v>
      </c>
      <c r="D102" s="107" t="s">
        <v>364</v>
      </c>
      <c r="E102" s="56">
        <v>1.1499999999999999</v>
      </c>
      <c r="F102" s="56">
        <v>1.9</v>
      </c>
      <c r="G102" s="52">
        <f t="shared" si="118"/>
        <v>2.19</v>
      </c>
      <c r="H102" s="42"/>
      <c r="I102" s="43" t="str">
        <f t="shared" si="119"/>
        <v/>
      </c>
      <c r="J102" s="42" t="s">
        <v>35</v>
      </c>
      <c r="K102" s="41">
        <f t="shared" si="120"/>
        <v>2.19</v>
      </c>
      <c r="L102" s="65">
        <f t="shared" si="121"/>
        <v>2.19</v>
      </c>
      <c r="M102" s="65" t="str">
        <f t="shared" si="122"/>
        <v/>
      </c>
      <c r="N102" s="65" t="str">
        <f t="shared" si="123"/>
        <v/>
      </c>
      <c r="O102" s="42"/>
      <c r="P102" s="41" t="str">
        <f t="shared" si="124"/>
        <v/>
      </c>
      <c r="Q102" s="42"/>
      <c r="R102" s="41" t="str">
        <f t="shared" si="125"/>
        <v/>
      </c>
      <c r="S102" s="42"/>
      <c r="T102" s="41" t="str">
        <f t="shared" si="126"/>
        <v/>
      </c>
      <c r="U102" s="43" t="s">
        <v>35</v>
      </c>
      <c r="V102" s="43" t="str">
        <f t="shared" si="86"/>
        <v/>
      </c>
      <c r="W102" s="43">
        <f t="shared" si="87"/>
        <v>1</v>
      </c>
      <c r="X102" s="43" t="str">
        <f t="shared" si="88"/>
        <v/>
      </c>
      <c r="Y102" s="43" t="str">
        <f t="shared" si="89"/>
        <v/>
      </c>
      <c r="Z102" s="43" t="str">
        <f t="shared" si="90"/>
        <v/>
      </c>
      <c r="AA102" s="43">
        <f t="shared" si="91"/>
        <v>6.1</v>
      </c>
      <c r="AB102" s="43" t="str">
        <f t="shared" si="92"/>
        <v/>
      </c>
      <c r="AC102" s="43">
        <f t="shared" si="93"/>
        <v>1</v>
      </c>
      <c r="AD102" s="43" t="str">
        <f t="shared" si="94"/>
        <v/>
      </c>
      <c r="AE102" s="43" t="str">
        <f t="shared" si="95"/>
        <v/>
      </c>
      <c r="AF102" s="43" t="str">
        <f t="shared" si="96"/>
        <v/>
      </c>
      <c r="AG102" s="41">
        <f>+Tableau274546177178179[[#This Row],[Surf Men ext]]</f>
        <v>2.19</v>
      </c>
      <c r="AH102" s="43" t="str">
        <f t="shared" si="97"/>
        <v/>
      </c>
      <c r="AI102" s="43">
        <f t="shared" si="98"/>
        <v>2.19</v>
      </c>
      <c r="AJ102" s="43" t="str">
        <f t="shared" si="99"/>
        <v/>
      </c>
      <c r="AK102" s="43" t="str">
        <f t="shared" si="100"/>
        <v/>
      </c>
      <c r="AL102" s="43" t="str">
        <f t="shared" si="101"/>
        <v/>
      </c>
      <c r="AM102" s="53">
        <f t="shared" si="127"/>
        <v>12.2</v>
      </c>
      <c r="AN102" s="131">
        <v>2026</v>
      </c>
      <c r="AO102" s="54" t="str">
        <f t="shared" si="102"/>
        <v/>
      </c>
      <c r="AP102" s="54">
        <f t="shared" si="103"/>
        <v>12.2</v>
      </c>
      <c r="AQ102" s="54" t="str">
        <f t="shared" si="104"/>
        <v/>
      </c>
      <c r="AR102" s="54" t="str">
        <f t="shared" si="105"/>
        <v/>
      </c>
      <c r="AS102" s="54" t="str">
        <f t="shared" si="106"/>
        <v/>
      </c>
      <c r="AT102" s="54">
        <f t="shared" si="128"/>
        <v>4.38</v>
      </c>
      <c r="AU102" s="55" t="s">
        <v>36</v>
      </c>
      <c r="AV102" s="56"/>
      <c r="AW102" s="55"/>
      <c r="AX102" s="47"/>
      <c r="AY102" s="49" t="s">
        <v>365</v>
      </c>
      <c r="BA102" s="47"/>
      <c r="BB102" s="132" t="s">
        <v>660</v>
      </c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  <c r="FP102" s="47"/>
      <c r="FQ102" s="47"/>
      <c r="FR102" s="47"/>
      <c r="FS102" s="47"/>
      <c r="FT102" s="47"/>
      <c r="FU102" s="47"/>
      <c r="FV102" s="47"/>
      <c r="FW102" s="47"/>
      <c r="FX102" s="47"/>
      <c r="FY102" s="47"/>
      <c r="FZ102" s="47"/>
      <c r="GA102" s="47"/>
      <c r="GB102" s="47"/>
      <c r="GC102" s="47"/>
      <c r="GD102" s="47"/>
      <c r="GE102" s="47"/>
      <c r="GF102" s="47"/>
      <c r="GG102" s="47"/>
      <c r="GH102" s="47"/>
      <c r="GI102" s="47"/>
      <c r="GJ102" s="47"/>
      <c r="GK102" s="47"/>
      <c r="GL102" s="47"/>
      <c r="GM102" s="47"/>
      <c r="GN102" s="47"/>
      <c r="GO102" s="47"/>
      <c r="GP102" s="47"/>
      <c r="GQ102" s="47"/>
      <c r="GR102" s="47"/>
      <c r="GS102" s="47"/>
      <c r="GT102" s="47"/>
      <c r="GU102" s="47"/>
      <c r="GV102" s="47"/>
      <c r="GW102" s="47"/>
      <c r="GX102" s="47"/>
      <c r="GY102" s="47"/>
      <c r="GZ102" s="47"/>
      <c r="HA102" s="47"/>
      <c r="HB102" s="47"/>
      <c r="HC102" s="47"/>
      <c r="HD102" s="47"/>
      <c r="HE102" s="47"/>
      <c r="HF102" s="47"/>
      <c r="HG102" s="47"/>
      <c r="HH102" s="47"/>
      <c r="HI102" s="47"/>
      <c r="HJ102" s="47"/>
      <c r="HK102" s="47"/>
      <c r="HL102" s="47"/>
      <c r="HM102" s="47"/>
      <c r="HN102" s="47"/>
      <c r="HO102" s="47"/>
      <c r="HP102" s="47"/>
      <c r="HQ102" s="47"/>
      <c r="HR102" s="47"/>
      <c r="HS102" s="47"/>
      <c r="HT102" s="47"/>
      <c r="HU102" s="47"/>
      <c r="HV102" s="47"/>
      <c r="HW102" s="47"/>
      <c r="HX102" s="47"/>
      <c r="HY102" s="47"/>
      <c r="HZ102" s="47"/>
      <c r="IA102" s="47"/>
      <c r="IB102" s="47"/>
      <c r="IC102" s="47"/>
    </row>
    <row r="103" spans="1:237" s="48" customFormat="1" x14ac:dyDescent="0.2">
      <c r="A103" s="37" t="s">
        <v>272</v>
      </c>
      <c r="B103" s="51">
        <v>6</v>
      </c>
      <c r="C103" s="91" t="s">
        <v>377</v>
      </c>
      <c r="D103" s="107" t="s">
        <v>364</v>
      </c>
      <c r="E103" s="56">
        <v>1.1299999999999999</v>
      </c>
      <c r="F103" s="56">
        <v>1.96</v>
      </c>
      <c r="G103" s="52">
        <f t="shared" si="118"/>
        <v>2.21</v>
      </c>
      <c r="H103" s="42"/>
      <c r="I103" s="43" t="str">
        <f t="shared" si="119"/>
        <v/>
      </c>
      <c r="J103" s="42" t="s">
        <v>35</v>
      </c>
      <c r="K103" s="41">
        <f t="shared" si="120"/>
        <v>2.21</v>
      </c>
      <c r="L103" s="65">
        <f t="shared" si="121"/>
        <v>2.21</v>
      </c>
      <c r="M103" s="65" t="str">
        <f t="shared" si="122"/>
        <v/>
      </c>
      <c r="N103" s="65" t="str">
        <f t="shared" si="123"/>
        <v/>
      </c>
      <c r="O103" s="42"/>
      <c r="P103" s="41" t="str">
        <f t="shared" si="124"/>
        <v/>
      </c>
      <c r="Q103" s="42"/>
      <c r="R103" s="41" t="str">
        <f t="shared" si="125"/>
        <v/>
      </c>
      <c r="S103" s="42"/>
      <c r="T103" s="41" t="str">
        <f t="shared" si="126"/>
        <v/>
      </c>
      <c r="U103" s="43" t="s">
        <v>35</v>
      </c>
      <c r="V103" s="43" t="str">
        <f>IF($AN103=2025,1,"")</f>
        <v/>
      </c>
      <c r="W103" s="43">
        <f>IF($AN103=2026,1,"")</f>
        <v>1</v>
      </c>
      <c r="X103" s="43" t="str">
        <f>IF($AN103=2027,1,"")</f>
        <v/>
      </c>
      <c r="Y103" s="43" t="str">
        <f>IF($AN103=2028,1,"")</f>
        <v/>
      </c>
      <c r="Z103" s="43" t="str">
        <f>IF($AN103=2029,1,"")</f>
        <v/>
      </c>
      <c r="AA103" s="43">
        <f t="shared" ref="AA103:AA135" si="129">(2*E103+2*F103)</f>
        <v>6.18</v>
      </c>
      <c r="AB103" s="43" t="str">
        <f t="shared" ref="AB103:AB135" si="130">IF($AN103=2025,1,"")</f>
        <v/>
      </c>
      <c r="AC103" s="43">
        <f t="shared" ref="AC103:AC135" si="131">IF($AN103=2026,1,"")</f>
        <v>1</v>
      </c>
      <c r="AD103" s="43" t="str">
        <f t="shared" ref="AD103:AD135" si="132">IF($AN103=2027,1,"")</f>
        <v/>
      </c>
      <c r="AE103" s="43" t="str">
        <f t="shared" ref="AE103:AE135" si="133">IF($AN103=2028,1,"")</f>
        <v/>
      </c>
      <c r="AF103" s="43" t="str">
        <f t="shared" ref="AF103:AF135" si="134">IF($AN103=2029,1,"")</f>
        <v/>
      </c>
      <c r="AG103" s="41">
        <f>+Tableau274546177178179[[#This Row],[Surf Men ext]]</f>
        <v>2.21</v>
      </c>
      <c r="AH103" s="43" t="str">
        <f t="shared" ref="AH103:AH135" si="135">IF($AN103=2025,$AG103,"")</f>
        <v/>
      </c>
      <c r="AI103" s="43">
        <f t="shared" ref="AI103:AI135" si="136">IF($AN103=2026,$AG103,"")</f>
        <v>2.21</v>
      </c>
      <c r="AJ103" s="43" t="str">
        <f t="shared" ref="AJ103:AJ135" si="137">IF($AN103=2027,$AG103,"")</f>
        <v/>
      </c>
      <c r="AK103" s="43" t="str">
        <f t="shared" ref="AK103:AK135" si="138">IF($AN103=2028,$AG103,"")</f>
        <v/>
      </c>
      <c r="AL103" s="43" t="str">
        <f t="shared" ref="AL103:AL135" si="139">IF($AN103=2029,$AG103,"")</f>
        <v/>
      </c>
      <c r="AM103" s="53">
        <f t="shared" si="127"/>
        <v>12.36</v>
      </c>
      <c r="AN103" s="131">
        <v>2026</v>
      </c>
      <c r="AO103" s="54" t="str">
        <f t="shared" ref="AO103:AO135" si="140">IF($AN103=2025,$AM103,"")</f>
        <v/>
      </c>
      <c r="AP103" s="54">
        <f t="shared" ref="AP103:AP135" si="141">IF($AN103=2026,$AM103,"")</f>
        <v>12.36</v>
      </c>
      <c r="AQ103" s="54" t="str">
        <f t="shared" ref="AQ103:AQ135" si="142">IF($AN103=2027,$AM103,"")</f>
        <v/>
      </c>
      <c r="AR103" s="54" t="str">
        <f t="shared" ref="AR103:AR135" si="143">IF($AN103=2028,$AM103,"")</f>
        <v/>
      </c>
      <c r="AS103" s="54" t="str">
        <f t="shared" ref="AS103:AS135" si="144">IF($AN103=2029,$AM103,"")</f>
        <v/>
      </c>
      <c r="AT103" s="54">
        <f t="shared" si="128"/>
        <v>4.42</v>
      </c>
      <c r="AU103" s="55" t="s">
        <v>36</v>
      </c>
      <c r="AV103" s="56"/>
      <c r="AW103" s="55"/>
      <c r="AX103" s="47"/>
      <c r="AY103" s="49" t="s">
        <v>143</v>
      </c>
      <c r="BA103" s="47"/>
      <c r="BB103" s="132" t="s">
        <v>660</v>
      </c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  <c r="FP103" s="47"/>
      <c r="FQ103" s="47"/>
      <c r="FR103" s="47"/>
      <c r="FS103" s="47"/>
      <c r="FT103" s="47"/>
      <c r="FU103" s="47"/>
      <c r="FV103" s="47"/>
      <c r="FW103" s="47"/>
      <c r="FX103" s="47"/>
      <c r="FY103" s="47"/>
      <c r="FZ103" s="47"/>
      <c r="GA103" s="47"/>
      <c r="GB103" s="47"/>
      <c r="GC103" s="47"/>
      <c r="GD103" s="47"/>
      <c r="GE103" s="47"/>
      <c r="GF103" s="47"/>
      <c r="GG103" s="47"/>
      <c r="GH103" s="47"/>
      <c r="GI103" s="47"/>
      <c r="GJ103" s="47"/>
      <c r="GK103" s="47"/>
      <c r="GL103" s="47"/>
      <c r="GM103" s="47"/>
      <c r="GN103" s="47"/>
      <c r="GO103" s="47"/>
      <c r="GP103" s="47"/>
      <c r="GQ103" s="47"/>
      <c r="GR103" s="47"/>
      <c r="GS103" s="47"/>
      <c r="GT103" s="47"/>
      <c r="GU103" s="47"/>
      <c r="GV103" s="47"/>
      <c r="GW103" s="47"/>
      <c r="GX103" s="47"/>
      <c r="GY103" s="47"/>
      <c r="GZ103" s="47"/>
      <c r="HA103" s="47"/>
      <c r="HB103" s="47"/>
      <c r="HC103" s="47"/>
      <c r="HD103" s="47"/>
      <c r="HE103" s="47"/>
      <c r="HF103" s="47"/>
      <c r="HG103" s="47"/>
      <c r="HH103" s="47"/>
      <c r="HI103" s="47"/>
      <c r="HJ103" s="47"/>
      <c r="HK103" s="47"/>
      <c r="HL103" s="47"/>
      <c r="HM103" s="47"/>
      <c r="HN103" s="47"/>
      <c r="HO103" s="47"/>
      <c r="HP103" s="47"/>
      <c r="HQ103" s="47"/>
      <c r="HR103" s="47"/>
      <c r="HS103" s="47"/>
      <c r="HT103" s="47"/>
      <c r="HU103" s="47"/>
      <c r="HV103" s="47"/>
      <c r="HW103" s="47"/>
      <c r="HX103" s="47"/>
      <c r="HY103" s="47"/>
      <c r="HZ103" s="47"/>
      <c r="IA103" s="47"/>
      <c r="IB103" s="47"/>
      <c r="IC103" s="47"/>
    </row>
    <row r="104" spans="1:237" s="48" customFormat="1" x14ac:dyDescent="0.2">
      <c r="A104" s="37" t="s">
        <v>272</v>
      </c>
      <c r="B104" s="51">
        <v>6</v>
      </c>
      <c r="C104" s="91" t="s">
        <v>378</v>
      </c>
      <c r="D104" s="107" t="s">
        <v>364</v>
      </c>
      <c r="E104" s="56">
        <v>1.04</v>
      </c>
      <c r="F104" s="56">
        <v>1.8</v>
      </c>
      <c r="G104" s="52">
        <f t="shared" si="118"/>
        <v>1.87</v>
      </c>
      <c r="H104" s="42"/>
      <c r="I104" s="43" t="str">
        <f t="shared" si="119"/>
        <v/>
      </c>
      <c r="J104" s="42" t="s">
        <v>35</v>
      </c>
      <c r="K104" s="41">
        <f t="shared" si="120"/>
        <v>1.87</v>
      </c>
      <c r="L104" s="65">
        <f t="shared" si="121"/>
        <v>1.87</v>
      </c>
      <c r="M104" s="65" t="str">
        <f t="shared" si="122"/>
        <v/>
      </c>
      <c r="N104" s="65" t="str">
        <f t="shared" si="123"/>
        <v/>
      </c>
      <c r="O104" s="42"/>
      <c r="P104" s="41" t="str">
        <f t="shared" si="124"/>
        <v/>
      </c>
      <c r="Q104" s="42"/>
      <c r="R104" s="41" t="str">
        <f t="shared" si="125"/>
        <v/>
      </c>
      <c r="S104" s="42"/>
      <c r="T104" s="41" t="str">
        <f t="shared" si="126"/>
        <v/>
      </c>
      <c r="U104" s="43" t="s">
        <v>35</v>
      </c>
      <c r="V104" s="43" t="str">
        <f>IF($AN104=2025,1,"")</f>
        <v/>
      </c>
      <c r="W104" s="43">
        <f>IF($AN104=2026,1,"")</f>
        <v>1</v>
      </c>
      <c r="X104" s="43" t="str">
        <f>IF($AN104=2027,1,"")</f>
        <v/>
      </c>
      <c r="Y104" s="43" t="str">
        <f>IF($AN104=2028,1,"")</f>
        <v/>
      </c>
      <c r="Z104" s="43" t="str">
        <f>IF($AN104=2029,1,"")</f>
        <v/>
      </c>
      <c r="AA104" s="43">
        <f t="shared" si="129"/>
        <v>5.68</v>
      </c>
      <c r="AB104" s="43" t="str">
        <f t="shared" si="130"/>
        <v/>
      </c>
      <c r="AC104" s="43">
        <f t="shared" si="131"/>
        <v>1</v>
      </c>
      <c r="AD104" s="43" t="str">
        <f t="shared" si="132"/>
        <v/>
      </c>
      <c r="AE104" s="43" t="str">
        <f t="shared" si="133"/>
        <v/>
      </c>
      <c r="AF104" s="43" t="str">
        <f t="shared" si="134"/>
        <v/>
      </c>
      <c r="AG104" s="41">
        <f>+Tableau274546177178179[[#This Row],[Surf Men ext]]</f>
        <v>1.87</v>
      </c>
      <c r="AH104" s="43" t="str">
        <f t="shared" si="135"/>
        <v/>
      </c>
      <c r="AI104" s="43">
        <f t="shared" si="136"/>
        <v>1.87</v>
      </c>
      <c r="AJ104" s="43" t="str">
        <f t="shared" si="137"/>
        <v/>
      </c>
      <c r="AK104" s="43" t="str">
        <f t="shared" si="138"/>
        <v/>
      </c>
      <c r="AL104" s="43" t="str">
        <f t="shared" si="139"/>
        <v/>
      </c>
      <c r="AM104" s="53">
        <f t="shared" si="127"/>
        <v>11.36</v>
      </c>
      <c r="AN104" s="131">
        <v>2026</v>
      </c>
      <c r="AO104" s="54" t="str">
        <f t="shared" si="140"/>
        <v/>
      </c>
      <c r="AP104" s="54">
        <f t="shared" si="141"/>
        <v>11.36</v>
      </c>
      <c r="AQ104" s="54" t="str">
        <f t="shared" si="142"/>
        <v/>
      </c>
      <c r="AR104" s="54" t="str">
        <f t="shared" si="143"/>
        <v/>
      </c>
      <c r="AS104" s="54" t="str">
        <f t="shared" si="144"/>
        <v/>
      </c>
      <c r="AT104" s="54">
        <f t="shared" si="128"/>
        <v>3.74</v>
      </c>
      <c r="AU104" s="55" t="s">
        <v>36</v>
      </c>
      <c r="AV104" s="56"/>
      <c r="AW104" s="55"/>
      <c r="AX104" s="47"/>
      <c r="AY104" s="49" t="s">
        <v>365</v>
      </c>
      <c r="BA104" s="47"/>
      <c r="BB104" s="132" t="s">
        <v>660</v>
      </c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  <c r="FP104" s="47"/>
      <c r="FQ104" s="47"/>
      <c r="FR104" s="47"/>
      <c r="FS104" s="47"/>
      <c r="FT104" s="47"/>
      <c r="FU104" s="47"/>
      <c r="FV104" s="47"/>
      <c r="FW104" s="47"/>
      <c r="FX104" s="47"/>
      <c r="FY104" s="47"/>
      <c r="FZ104" s="47"/>
      <c r="GA104" s="47"/>
      <c r="GB104" s="47"/>
      <c r="GC104" s="47"/>
      <c r="GD104" s="47"/>
      <c r="GE104" s="47"/>
      <c r="GF104" s="47"/>
      <c r="GG104" s="47"/>
      <c r="GH104" s="47"/>
      <c r="GI104" s="47"/>
      <c r="GJ104" s="47"/>
      <c r="GK104" s="47"/>
      <c r="GL104" s="47"/>
      <c r="GM104" s="47"/>
      <c r="GN104" s="47"/>
      <c r="GO104" s="47"/>
      <c r="GP104" s="47"/>
      <c r="GQ104" s="47"/>
      <c r="GR104" s="47"/>
      <c r="GS104" s="47"/>
      <c r="GT104" s="47"/>
      <c r="GU104" s="47"/>
      <c r="GV104" s="47"/>
      <c r="GW104" s="47"/>
      <c r="GX104" s="47"/>
      <c r="GY104" s="47"/>
      <c r="GZ104" s="47"/>
      <c r="HA104" s="47"/>
      <c r="HB104" s="47"/>
      <c r="HC104" s="47"/>
      <c r="HD104" s="47"/>
      <c r="HE104" s="47"/>
      <c r="HF104" s="47"/>
      <c r="HG104" s="47"/>
      <c r="HH104" s="47"/>
      <c r="HI104" s="47"/>
      <c r="HJ104" s="47"/>
      <c r="HK104" s="47"/>
      <c r="HL104" s="47"/>
      <c r="HM104" s="47"/>
      <c r="HN104" s="47"/>
      <c r="HO104" s="47"/>
      <c r="HP104" s="47"/>
      <c r="HQ104" s="47"/>
      <c r="HR104" s="47"/>
      <c r="HS104" s="47"/>
      <c r="HT104" s="47"/>
      <c r="HU104" s="47"/>
      <c r="HV104" s="47"/>
      <c r="HW104" s="47"/>
      <c r="HX104" s="47"/>
      <c r="HY104" s="47"/>
      <c r="HZ104" s="47"/>
      <c r="IA104" s="47"/>
      <c r="IB104" s="47"/>
      <c r="IC104" s="47"/>
    </row>
    <row r="105" spans="1:237" s="48" customFormat="1" x14ac:dyDescent="0.2">
      <c r="A105" s="37" t="s">
        <v>272</v>
      </c>
      <c r="B105" s="51">
        <v>6</v>
      </c>
      <c r="C105" s="91" t="s">
        <v>379</v>
      </c>
      <c r="D105" s="107" t="s">
        <v>364</v>
      </c>
      <c r="E105" s="56">
        <v>1.1299999999999999</v>
      </c>
      <c r="F105" s="56">
        <v>1.96</v>
      </c>
      <c r="G105" s="52">
        <f t="shared" si="118"/>
        <v>2.21</v>
      </c>
      <c r="H105" s="42"/>
      <c r="I105" s="43" t="str">
        <f t="shared" si="119"/>
        <v/>
      </c>
      <c r="J105" s="42" t="s">
        <v>35</v>
      </c>
      <c r="K105" s="41">
        <f t="shared" si="120"/>
        <v>2.21</v>
      </c>
      <c r="L105" s="65">
        <f t="shared" si="121"/>
        <v>2.21</v>
      </c>
      <c r="M105" s="65" t="str">
        <f t="shared" si="122"/>
        <v/>
      </c>
      <c r="N105" s="65" t="str">
        <f t="shared" si="123"/>
        <v/>
      </c>
      <c r="O105" s="42"/>
      <c r="P105" s="41" t="str">
        <f t="shared" si="124"/>
        <v/>
      </c>
      <c r="Q105" s="42"/>
      <c r="R105" s="41" t="str">
        <f t="shared" si="125"/>
        <v/>
      </c>
      <c r="S105" s="42"/>
      <c r="T105" s="41" t="str">
        <f t="shared" si="126"/>
        <v/>
      </c>
      <c r="U105" s="43" t="s">
        <v>35</v>
      </c>
      <c r="V105" s="43" t="str">
        <f>IF($AN105=2025,1,"")</f>
        <v/>
      </c>
      <c r="W105" s="43">
        <f>IF($AN105=2026,1,"")</f>
        <v>1</v>
      </c>
      <c r="X105" s="43" t="str">
        <f>IF($AN105=2027,1,"")</f>
        <v/>
      </c>
      <c r="Y105" s="43" t="str">
        <f>IF($AN105=2028,1,"")</f>
        <v/>
      </c>
      <c r="Z105" s="43" t="str">
        <f>IF($AN105=2029,1,"")</f>
        <v/>
      </c>
      <c r="AA105" s="43">
        <f t="shared" si="129"/>
        <v>6.18</v>
      </c>
      <c r="AB105" s="43" t="str">
        <f t="shared" si="130"/>
        <v/>
      </c>
      <c r="AC105" s="43">
        <f t="shared" si="131"/>
        <v>1</v>
      </c>
      <c r="AD105" s="43" t="str">
        <f t="shared" si="132"/>
        <v/>
      </c>
      <c r="AE105" s="43" t="str">
        <f t="shared" si="133"/>
        <v/>
      </c>
      <c r="AF105" s="43" t="str">
        <f t="shared" si="134"/>
        <v/>
      </c>
      <c r="AG105" s="41">
        <f>+Tableau274546177178179[[#This Row],[Surf Men ext]]</f>
        <v>2.21</v>
      </c>
      <c r="AH105" s="43" t="str">
        <f t="shared" si="135"/>
        <v/>
      </c>
      <c r="AI105" s="43">
        <f t="shared" si="136"/>
        <v>2.21</v>
      </c>
      <c r="AJ105" s="43" t="str">
        <f t="shared" si="137"/>
        <v/>
      </c>
      <c r="AK105" s="43" t="str">
        <f t="shared" si="138"/>
        <v/>
      </c>
      <c r="AL105" s="43" t="str">
        <f t="shared" si="139"/>
        <v/>
      </c>
      <c r="AM105" s="53">
        <f t="shared" si="127"/>
        <v>12.36</v>
      </c>
      <c r="AN105" s="131">
        <v>2026</v>
      </c>
      <c r="AO105" s="54" t="str">
        <f t="shared" si="140"/>
        <v/>
      </c>
      <c r="AP105" s="54">
        <f t="shared" si="141"/>
        <v>12.36</v>
      </c>
      <c r="AQ105" s="54" t="str">
        <f t="shared" si="142"/>
        <v/>
      </c>
      <c r="AR105" s="54" t="str">
        <f t="shared" si="143"/>
        <v/>
      </c>
      <c r="AS105" s="54" t="str">
        <f t="shared" si="144"/>
        <v/>
      </c>
      <c r="AT105" s="54">
        <f t="shared" si="128"/>
        <v>4.42</v>
      </c>
      <c r="AU105" s="55" t="s">
        <v>36</v>
      </c>
      <c r="AV105" s="55"/>
      <c r="AW105" s="55"/>
      <c r="AX105" s="47"/>
      <c r="AY105" s="49" t="s">
        <v>143</v>
      </c>
      <c r="BA105" s="47"/>
      <c r="BB105" s="132" t="s">
        <v>660</v>
      </c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  <c r="FP105" s="47"/>
      <c r="FQ105" s="47"/>
      <c r="FR105" s="47"/>
      <c r="FS105" s="47"/>
      <c r="FT105" s="47"/>
      <c r="FU105" s="47"/>
      <c r="FV105" s="47"/>
      <c r="FW105" s="47"/>
      <c r="FX105" s="47"/>
      <c r="FY105" s="47"/>
      <c r="FZ105" s="47"/>
      <c r="GA105" s="47"/>
      <c r="GB105" s="47"/>
      <c r="GC105" s="47"/>
      <c r="GD105" s="47"/>
      <c r="GE105" s="47"/>
      <c r="GF105" s="47"/>
      <c r="GG105" s="47"/>
      <c r="GH105" s="47"/>
      <c r="GI105" s="47"/>
      <c r="GJ105" s="47"/>
      <c r="GK105" s="47"/>
      <c r="GL105" s="47"/>
      <c r="GM105" s="47"/>
      <c r="GN105" s="47"/>
      <c r="GO105" s="47"/>
      <c r="GP105" s="47"/>
      <c r="GQ105" s="47"/>
      <c r="GR105" s="47"/>
      <c r="GS105" s="47"/>
      <c r="GT105" s="47"/>
      <c r="GU105" s="47"/>
      <c r="GV105" s="47"/>
      <c r="GW105" s="47"/>
      <c r="GX105" s="47"/>
      <c r="GY105" s="47"/>
      <c r="GZ105" s="47"/>
      <c r="HA105" s="47"/>
      <c r="HB105" s="47"/>
      <c r="HC105" s="47"/>
      <c r="HD105" s="47"/>
      <c r="HE105" s="47"/>
      <c r="HF105" s="47"/>
      <c r="HG105" s="47"/>
      <c r="HH105" s="47"/>
      <c r="HI105" s="47"/>
      <c r="HJ105" s="47"/>
      <c r="HK105" s="47"/>
      <c r="HL105" s="47"/>
      <c r="HM105" s="47"/>
      <c r="HN105" s="47"/>
      <c r="HO105" s="47"/>
      <c r="HP105" s="47"/>
      <c r="HQ105" s="47"/>
      <c r="HR105" s="47"/>
      <c r="HS105" s="47"/>
      <c r="HT105" s="47"/>
      <c r="HU105" s="47"/>
      <c r="HV105" s="47"/>
      <c r="HW105" s="47"/>
      <c r="HX105" s="47"/>
      <c r="HY105" s="47"/>
      <c r="HZ105" s="47"/>
      <c r="IA105" s="47"/>
      <c r="IB105" s="47"/>
      <c r="IC105" s="47"/>
    </row>
    <row r="106" spans="1:237" s="48" customFormat="1" x14ac:dyDescent="0.2">
      <c r="A106" s="37" t="s">
        <v>272</v>
      </c>
      <c r="B106" s="51">
        <v>6</v>
      </c>
      <c r="C106" s="91" t="s">
        <v>380</v>
      </c>
      <c r="D106" s="107" t="s">
        <v>364</v>
      </c>
      <c r="E106" s="56">
        <v>1.17</v>
      </c>
      <c r="F106" s="56">
        <v>1.87</v>
      </c>
      <c r="G106" s="52">
        <f t="shared" si="118"/>
        <v>2.19</v>
      </c>
      <c r="H106" s="42"/>
      <c r="I106" s="43" t="str">
        <f t="shared" si="119"/>
        <v/>
      </c>
      <c r="J106" s="42" t="s">
        <v>35</v>
      </c>
      <c r="K106" s="41">
        <f t="shared" si="120"/>
        <v>2.19</v>
      </c>
      <c r="L106" s="65">
        <f t="shared" si="121"/>
        <v>2.19</v>
      </c>
      <c r="M106" s="65" t="str">
        <f t="shared" si="122"/>
        <v/>
      </c>
      <c r="N106" s="65" t="str">
        <f t="shared" si="123"/>
        <v/>
      </c>
      <c r="O106" s="42"/>
      <c r="P106" s="41" t="str">
        <f t="shared" si="124"/>
        <v/>
      </c>
      <c r="Q106" s="42"/>
      <c r="R106" s="41" t="str">
        <f t="shared" si="125"/>
        <v/>
      </c>
      <c r="S106" s="40"/>
      <c r="T106" s="41" t="str">
        <f t="shared" si="126"/>
        <v/>
      </c>
      <c r="U106" s="43" t="s">
        <v>35</v>
      </c>
      <c r="V106" s="43" t="str">
        <f>IF($AN106=2025,1,"")</f>
        <v/>
      </c>
      <c r="W106" s="43">
        <f>IF($AN106=2026,1,"")</f>
        <v>1</v>
      </c>
      <c r="X106" s="43" t="str">
        <f>IF($AN106=2027,1,"")</f>
        <v/>
      </c>
      <c r="Y106" s="43" t="str">
        <f>IF($AN106=2028,1,"")</f>
        <v/>
      </c>
      <c r="Z106" s="43" t="str">
        <f>IF($AN106=2029,1,"")</f>
        <v/>
      </c>
      <c r="AA106" s="43">
        <f t="shared" si="129"/>
        <v>6.08</v>
      </c>
      <c r="AB106" s="43" t="str">
        <f t="shared" si="130"/>
        <v/>
      </c>
      <c r="AC106" s="43">
        <f t="shared" si="131"/>
        <v>1</v>
      </c>
      <c r="AD106" s="43" t="str">
        <f t="shared" si="132"/>
        <v/>
      </c>
      <c r="AE106" s="43" t="str">
        <f t="shared" si="133"/>
        <v/>
      </c>
      <c r="AF106" s="43" t="str">
        <f t="shared" si="134"/>
        <v/>
      </c>
      <c r="AG106" s="41">
        <f>+Tableau274546177178179[[#This Row],[Surf Men ext]]</f>
        <v>2.19</v>
      </c>
      <c r="AH106" s="43" t="str">
        <f t="shared" si="135"/>
        <v/>
      </c>
      <c r="AI106" s="43">
        <f t="shared" si="136"/>
        <v>2.19</v>
      </c>
      <c r="AJ106" s="43" t="str">
        <f t="shared" si="137"/>
        <v/>
      </c>
      <c r="AK106" s="43" t="str">
        <f t="shared" si="138"/>
        <v/>
      </c>
      <c r="AL106" s="43" t="str">
        <f t="shared" si="139"/>
        <v/>
      </c>
      <c r="AM106" s="53">
        <f t="shared" si="127"/>
        <v>12.16</v>
      </c>
      <c r="AN106" s="131">
        <v>2026</v>
      </c>
      <c r="AO106" s="54" t="str">
        <f t="shared" si="140"/>
        <v/>
      </c>
      <c r="AP106" s="54">
        <f t="shared" si="141"/>
        <v>12.16</v>
      </c>
      <c r="AQ106" s="54" t="str">
        <f t="shared" si="142"/>
        <v/>
      </c>
      <c r="AR106" s="54" t="str">
        <f t="shared" si="143"/>
        <v/>
      </c>
      <c r="AS106" s="54" t="str">
        <f t="shared" si="144"/>
        <v/>
      </c>
      <c r="AT106" s="54">
        <f t="shared" si="128"/>
        <v>4.38</v>
      </c>
      <c r="AU106" s="55" t="s">
        <v>36</v>
      </c>
      <c r="AV106" s="55"/>
      <c r="AW106" s="55"/>
      <c r="AX106" s="47"/>
      <c r="AY106" s="49" t="s">
        <v>143</v>
      </c>
      <c r="BA106" s="47"/>
      <c r="BB106" s="132" t="s">
        <v>660</v>
      </c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  <c r="FP106" s="47"/>
      <c r="FQ106" s="47"/>
      <c r="FR106" s="47"/>
      <c r="FS106" s="47"/>
      <c r="FT106" s="47"/>
      <c r="FU106" s="47"/>
      <c r="FV106" s="47"/>
      <c r="FW106" s="47"/>
      <c r="FX106" s="47"/>
      <c r="FY106" s="47"/>
      <c r="FZ106" s="47"/>
      <c r="GA106" s="47"/>
      <c r="GB106" s="47"/>
      <c r="GC106" s="47"/>
      <c r="GD106" s="47"/>
      <c r="GE106" s="47"/>
      <c r="GF106" s="47"/>
      <c r="GG106" s="47"/>
      <c r="GH106" s="47"/>
      <c r="GI106" s="47"/>
      <c r="GJ106" s="47"/>
      <c r="GK106" s="47"/>
      <c r="GL106" s="47"/>
      <c r="GM106" s="47"/>
      <c r="GN106" s="47"/>
      <c r="GO106" s="47"/>
      <c r="GP106" s="47"/>
      <c r="GQ106" s="47"/>
      <c r="GR106" s="47"/>
      <c r="GS106" s="47"/>
      <c r="GT106" s="47"/>
      <c r="GU106" s="47"/>
      <c r="GV106" s="47"/>
      <c r="GW106" s="47"/>
      <c r="GX106" s="47"/>
      <c r="GY106" s="47"/>
      <c r="GZ106" s="47"/>
      <c r="HA106" s="47"/>
      <c r="HB106" s="47"/>
      <c r="HC106" s="47"/>
      <c r="HD106" s="47"/>
      <c r="HE106" s="47"/>
      <c r="HF106" s="47"/>
      <c r="HG106" s="47"/>
      <c r="HH106" s="47"/>
      <c r="HI106" s="47"/>
      <c r="HJ106" s="47"/>
      <c r="HK106" s="47"/>
      <c r="HL106" s="47"/>
      <c r="HM106" s="47"/>
      <c r="HN106" s="47"/>
      <c r="HO106" s="47"/>
      <c r="HP106" s="47"/>
      <c r="HQ106" s="47"/>
      <c r="HR106" s="47"/>
      <c r="HS106" s="47"/>
      <c r="HT106" s="47"/>
      <c r="HU106" s="47"/>
      <c r="HV106" s="47"/>
      <c r="HW106" s="47"/>
      <c r="HX106" s="47"/>
      <c r="HY106" s="47"/>
      <c r="HZ106" s="47"/>
      <c r="IA106" s="47"/>
      <c r="IB106" s="47"/>
      <c r="IC106" s="47"/>
    </row>
    <row r="107" spans="1:237" s="48" customFormat="1" ht="17.25" customHeight="1" x14ac:dyDescent="0.2">
      <c r="A107" s="30" t="s">
        <v>162</v>
      </c>
      <c r="B107" s="31"/>
      <c r="C107" s="32"/>
      <c r="D107" s="32"/>
      <c r="E107" s="32"/>
      <c r="F107" s="32"/>
      <c r="G107" s="33"/>
      <c r="H107" s="34"/>
      <c r="I107" s="31"/>
      <c r="J107" s="34"/>
      <c r="K107" s="31"/>
      <c r="L107" s="68"/>
      <c r="M107" s="68"/>
      <c r="N107" s="68"/>
      <c r="O107" s="34"/>
      <c r="P107" s="31"/>
      <c r="Q107" s="34"/>
      <c r="R107" s="31"/>
      <c r="S107" s="31"/>
      <c r="T107" s="31"/>
      <c r="U107" s="31"/>
      <c r="V107" s="31" t="str">
        <f>IF($AN107=2025,1,"")</f>
        <v/>
      </c>
      <c r="W107" s="31" t="str">
        <f>IF($AN107=2026,1,"")</f>
        <v/>
      </c>
      <c r="X107" s="31" t="str">
        <f>IF($AN107=2027,1,"")</f>
        <v/>
      </c>
      <c r="Y107" s="31" t="str">
        <f>IF($AN107=2028,1,"")</f>
        <v/>
      </c>
      <c r="Z107" s="31" t="str">
        <f>IF($AN107=2029,1,"")</f>
        <v/>
      </c>
      <c r="AA107" s="31">
        <f t="shared" si="129"/>
        <v>0</v>
      </c>
      <c r="AB107" s="31" t="str">
        <f t="shared" si="130"/>
        <v/>
      </c>
      <c r="AC107" s="31" t="str">
        <f t="shared" si="131"/>
        <v/>
      </c>
      <c r="AD107" s="31" t="str">
        <f t="shared" si="132"/>
        <v/>
      </c>
      <c r="AE107" s="31" t="str">
        <f t="shared" si="133"/>
        <v/>
      </c>
      <c r="AF107" s="31" t="str">
        <f t="shared" si="134"/>
        <v/>
      </c>
      <c r="AG107" s="31">
        <f>+Tableau274546177178179[[#This Row],[Surf Men ext]]</f>
        <v>0</v>
      </c>
      <c r="AH107" s="114" t="str">
        <f t="shared" si="135"/>
        <v/>
      </c>
      <c r="AI107" s="114" t="str">
        <f t="shared" si="136"/>
        <v/>
      </c>
      <c r="AJ107" s="114" t="str">
        <f t="shared" si="137"/>
        <v/>
      </c>
      <c r="AK107" s="114" t="str">
        <f t="shared" si="138"/>
        <v/>
      </c>
      <c r="AL107" s="114" t="str">
        <f t="shared" si="139"/>
        <v/>
      </c>
      <c r="AM107" s="35"/>
      <c r="AN107" s="100"/>
      <c r="AO107" s="34" t="str">
        <f t="shared" si="140"/>
        <v/>
      </c>
      <c r="AP107" s="34" t="str">
        <f t="shared" si="141"/>
        <v/>
      </c>
      <c r="AQ107" s="34" t="str">
        <f t="shared" si="142"/>
        <v/>
      </c>
      <c r="AR107" s="34" t="str">
        <f t="shared" si="143"/>
        <v/>
      </c>
      <c r="AS107" s="34" t="str">
        <f t="shared" si="144"/>
        <v/>
      </c>
      <c r="AT107" s="34"/>
      <c r="AU107" s="36"/>
      <c r="AV107" s="32"/>
      <c r="AW107" s="31"/>
      <c r="AX107" s="47"/>
      <c r="AY107" s="49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  <c r="FP107" s="47"/>
      <c r="FQ107" s="47"/>
      <c r="FR107" s="47"/>
      <c r="FS107" s="47"/>
      <c r="FT107" s="47"/>
      <c r="FU107" s="47"/>
      <c r="FV107" s="47"/>
      <c r="FW107" s="47"/>
      <c r="FX107" s="47"/>
      <c r="FY107" s="47"/>
      <c r="FZ107" s="47"/>
      <c r="GA107" s="47"/>
      <c r="GB107" s="47"/>
      <c r="GC107" s="47"/>
      <c r="GD107" s="47"/>
      <c r="GE107" s="47"/>
      <c r="GF107" s="47"/>
      <c r="GG107" s="47"/>
      <c r="GH107" s="47"/>
      <c r="GI107" s="47"/>
      <c r="GJ107" s="47"/>
      <c r="GK107" s="47"/>
      <c r="GL107" s="47"/>
      <c r="GM107" s="47"/>
      <c r="GN107" s="47"/>
      <c r="GO107" s="47"/>
      <c r="GP107" s="47"/>
      <c r="GQ107" s="47"/>
      <c r="GR107" s="47"/>
      <c r="GS107" s="47"/>
      <c r="GT107" s="47"/>
      <c r="GU107" s="47"/>
      <c r="GV107" s="47"/>
      <c r="GW107" s="47"/>
      <c r="GX107" s="47"/>
      <c r="GY107" s="47"/>
      <c r="GZ107" s="47"/>
      <c r="HA107" s="47"/>
      <c r="HB107" s="47"/>
      <c r="HC107" s="47"/>
      <c r="HD107" s="47"/>
      <c r="HE107" s="47"/>
      <c r="HF107" s="47"/>
      <c r="HG107" s="47"/>
      <c r="HH107" s="47"/>
      <c r="HI107" s="47"/>
      <c r="HJ107" s="47"/>
      <c r="HK107" s="47"/>
      <c r="HL107" s="47"/>
      <c r="HM107" s="47"/>
      <c r="HN107" s="47"/>
      <c r="HO107" s="47"/>
      <c r="HP107" s="47"/>
      <c r="HQ107" s="47"/>
      <c r="HR107" s="47"/>
      <c r="HS107" s="47"/>
      <c r="HT107" s="47"/>
      <c r="HU107" s="47"/>
      <c r="HV107" s="47"/>
      <c r="HW107" s="47"/>
      <c r="HX107" s="47"/>
      <c r="HY107" s="47"/>
      <c r="HZ107" s="47"/>
      <c r="IA107" s="47"/>
      <c r="IB107" s="47"/>
      <c r="IC107" s="47"/>
    </row>
    <row r="108" spans="1:237" s="48" customFormat="1" x14ac:dyDescent="0.2">
      <c r="A108" s="37" t="s">
        <v>272</v>
      </c>
      <c r="B108" s="51">
        <v>7</v>
      </c>
      <c r="C108" s="93" t="s">
        <v>381</v>
      </c>
      <c r="D108" s="107" t="s">
        <v>382</v>
      </c>
      <c r="E108" s="56">
        <v>0.57999999999999996</v>
      </c>
      <c r="F108" s="56">
        <v>0.6</v>
      </c>
      <c r="G108" s="58">
        <v>1</v>
      </c>
      <c r="H108" s="42"/>
      <c r="I108" s="43" t="str">
        <f t="shared" ref="I108:I122" si="145">IF(H108="OUI",$G108,"")</f>
        <v/>
      </c>
      <c r="J108" s="42"/>
      <c r="K108" s="41" t="str">
        <f t="shared" ref="K108:K122" si="146">IF(J108="OUI",$G108,"")</f>
        <v/>
      </c>
      <c r="L108" s="65" t="str">
        <f t="shared" ref="L108:L122" si="147">+IF(AU108="X",$K108,"")</f>
        <v/>
      </c>
      <c r="M108" s="65" t="str">
        <f t="shared" ref="M108:M122" si="148">+IF(AV108="X",$K108,"")</f>
        <v/>
      </c>
      <c r="N108" s="65" t="str">
        <f t="shared" ref="N108:N122" si="149">+IF(AW108="X",$K108,"")</f>
        <v/>
      </c>
      <c r="O108" s="42"/>
      <c r="P108" s="41" t="str">
        <f t="shared" ref="P108:P122" si="150">IF(O108="OUI",$G108,"")</f>
        <v/>
      </c>
      <c r="Q108" s="42"/>
      <c r="R108" s="41" t="str">
        <f t="shared" ref="R108:R122" si="151">IF(Q108="OUI",$G108,"")</f>
        <v/>
      </c>
      <c r="S108" s="42" t="s">
        <v>35</v>
      </c>
      <c r="T108" s="41">
        <f t="shared" ref="T108:T122" si="152">IF(S108="OUI",$G108,"")</f>
        <v>1</v>
      </c>
      <c r="U108" s="43"/>
      <c r="V108" s="117"/>
      <c r="W108" s="117"/>
      <c r="X108" s="117"/>
      <c r="Y108" s="117"/>
      <c r="Z108" s="117"/>
      <c r="AA108" s="117">
        <f t="shared" si="129"/>
        <v>2.36</v>
      </c>
      <c r="AB108" s="117"/>
      <c r="AC108" s="117"/>
      <c r="AD108" s="117"/>
      <c r="AE108" s="117"/>
      <c r="AF108" s="117"/>
      <c r="AG108" s="41">
        <f>+Tableau274546177178179[[#This Row],[Surf Men ext]]</f>
        <v>1</v>
      </c>
      <c r="AH108" s="43" t="str">
        <f t="shared" si="135"/>
        <v/>
      </c>
      <c r="AI108" s="43">
        <f t="shared" si="136"/>
        <v>1</v>
      </c>
      <c r="AJ108" s="43" t="str">
        <f t="shared" si="137"/>
        <v/>
      </c>
      <c r="AK108" s="43" t="str">
        <f t="shared" si="138"/>
        <v/>
      </c>
      <c r="AL108" s="43" t="str">
        <f t="shared" si="139"/>
        <v/>
      </c>
      <c r="AM108" s="53">
        <f t="shared" ref="AM108:AM122" si="153">(2*E108+2*F108)*2</f>
        <v>4.72</v>
      </c>
      <c r="AN108" s="131">
        <v>2026</v>
      </c>
      <c r="AO108" s="54" t="str">
        <f t="shared" si="140"/>
        <v/>
      </c>
      <c r="AP108" s="54">
        <f t="shared" si="141"/>
        <v>4.72</v>
      </c>
      <c r="AQ108" s="54" t="str">
        <f t="shared" si="142"/>
        <v/>
      </c>
      <c r="AR108" s="54" t="str">
        <f t="shared" si="143"/>
        <v/>
      </c>
      <c r="AS108" s="54" t="str">
        <f t="shared" si="144"/>
        <v/>
      </c>
      <c r="AT108" s="54">
        <f t="shared" ref="AT108:AT122" si="154">+G108*2</f>
        <v>2</v>
      </c>
      <c r="AU108" s="55"/>
      <c r="AV108" s="56" t="s">
        <v>36</v>
      </c>
      <c r="AW108" s="55"/>
      <c r="AX108" s="47"/>
      <c r="AY108" s="49" t="s">
        <v>383</v>
      </c>
      <c r="BA108" s="129" t="s">
        <v>657</v>
      </c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  <c r="FP108" s="47"/>
      <c r="FQ108" s="47"/>
      <c r="FR108" s="47"/>
      <c r="FS108" s="47"/>
      <c r="FT108" s="47"/>
      <c r="FU108" s="47"/>
      <c r="FV108" s="47"/>
      <c r="FW108" s="47"/>
      <c r="FX108" s="47"/>
      <c r="FY108" s="47"/>
      <c r="FZ108" s="47"/>
      <c r="GA108" s="47"/>
      <c r="GB108" s="47"/>
      <c r="GC108" s="47"/>
      <c r="GD108" s="47"/>
      <c r="GE108" s="47"/>
      <c r="GF108" s="47"/>
      <c r="GG108" s="47"/>
      <c r="GH108" s="47"/>
      <c r="GI108" s="47"/>
      <c r="GJ108" s="47"/>
      <c r="GK108" s="47"/>
      <c r="GL108" s="47"/>
      <c r="GM108" s="47"/>
      <c r="GN108" s="47"/>
      <c r="GO108" s="47"/>
      <c r="GP108" s="47"/>
      <c r="GQ108" s="47"/>
      <c r="GR108" s="47"/>
      <c r="GS108" s="47"/>
      <c r="GT108" s="47"/>
      <c r="GU108" s="47"/>
      <c r="GV108" s="47"/>
      <c r="GW108" s="47"/>
      <c r="GX108" s="47"/>
      <c r="GY108" s="47"/>
      <c r="GZ108" s="47"/>
      <c r="HA108" s="47"/>
      <c r="HB108" s="47"/>
      <c r="HC108" s="47"/>
      <c r="HD108" s="47"/>
      <c r="HE108" s="47"/>
      <c r="HF108" s="47"/>
      <c r="HG108" s="47"/>
      <c r="HH108" s="47"/>
      <c r="HI108" s="47"/>
      <c r="HJ108" s="47"/>
      <c r="HK108" s="47"/>
      <c r="HL108" s="47"/>
      <c r="HM108" s="47"/>
      <c r="HN108" s="47"/>
      <c r="HO108" s="47"/>
      <c r="HP108" s="47"/>
      <c r="HQ108" s="47"/>
      <c r="HR108" s="47"/>
      <c r="HS108" s="47"/>
      <c r="HT108" s="47"/>
      <c r="HU108" s="47"/>
      <c r="HV108" s="47"/>
      <c r="HW108" s="47"/>
      <c r="HX108" s="47"/>
      <c r="HY108" s="47"/>
      <c r="HZ108" s="47"/>
      <c r="IA108" s="47"/>
      <c r="IB108" s="47"/>
      <c r="IC108" s="47"/>
    </row>
    <row r="109" spans="1:237" s="48" customFormat="1" x14ac:dyDescent="0.2">
      <c r="A109" s="37" t="s">
        <v>272</v>
      </c>
      <c r="B109" s="51">
        <v>7</v>
      </c>
      <c r="C109" s="93" t="s">
        <v>384</v>
      </c>
      <c r="D109" s="107" t="s">
        <v>385</v>
      </c>
      <c r="E109" s="56">
        <v>0.57999999999999996</v>
      </c>
      <c r="F109" s="56">
        <v>0.6</v>
      </c>
      <c r="G109" s="58">
        <v>1</v>
      </c>
      <c r="H109" s="42"/>
      <c r="I109" s="43" t="str">
        <f t="shared" si="145"/>
        <v/>
      </c>
      <c r="J109" s="42"/>
      <c r="K109" s="41" t="str">
        <f t="shared" si="146"/>
        <v/>
      </c>
      <c r="L109" s="65" t="str">
        <f t="shared" si="147"/>
        <v/>
      </c>
      <c r="M109" s="65" t="str">
        <f t="shared" si="148"/>
        <v/>
      </c>
      <c r="N109" s="65" t="str">
        <f t="shared" si="149"/>
        <v/>
      </c>
      <c r="O109" s="42"/>
      <c r="P109" s="41" t="str">
        <f t="shared" si="150"/>
        <v/>
      </c>
      <c r="Q109" s="42"/>
      <c r="R109" s="41" t="str">
        <f t="shared" si="151"/>
        <v/>
      </c>
      <c r="S109" s="42" t="s">
        <v>35</v>
      </c>
      <c r="T109" s="41">
        <f t="shared" si="152"/>
        <v>1</v>
      </c>
      <c r="U109" s="43"/>
      <c r="V109" s="117"/>
      <c r="W109" s="117"/>
      <c r="X109" s="117"/>
      <c r="Y109" s="117"/>
      <c r="Z109" s="117"/>
      <c r="AA109" s="117">
        <f t="shared" si="129"/>
        <v>2.36</v>
      </c>
      <c r="AB109" s="117"/>
      <c r="AC109" s="117"/>
      <c r="AD109" s="117"/>
      <c r="AE109" s="117"/>
      <c r="AF109" s="117"/>
      <c r="AG109" s="41">
        <f>+Tableau274546177178179[[#This Row],[Surf Men ext]]</f>
        <v>1</v>
      </c>
      <c r="AH109" s="43" t="str">
        <f t="shared" si="135"/>
        <v/>
      </c>
      <c r="AI109" s="43">
        <f t="shared" si="136"/>
        <v>1</v>
      </c>
      <c r="AJ109" s="43" t="str">
        <f t="shared" si="137"/>
        <v/>
      </c>
      <c r="AK109" s="43" t="str">
        <f t="shared" si="138"/>
        <v/>
      </c>
      <c r="AL109" s="43" t="str">
        <f t="shared" si="139"/>
        <v/>
      </c>
      <c r="AM109" s="53">
        <f t="shared" si="153"/>
        <v>4.72</v>
      </c>
      <c r="AN109" s="131">
        <v>2026</v>
      </c>
      <c r="AO109" s="54" t="str">
        <f t="shared" si="140"/>
        <v/>
      </c>
      <c r="AP109" s="54">
        <f t="shared" si="141"/>
        <v>4.72</v>
      </c>
      <c r="AQ109" s="54" t="str">
        <f t="shared" si="142"/>
        <v/>
      </c>
      <c r="AR109" s="54" t="str">
        <f t="shared" si="143"/>
        <v/>
      </c>
      <c r="AS109" s="54" t="str">
        <f t="shared" si="144"/>
        <v/>
      </c>
      <c r="AT109" s="54">
        <f t="shared" si="154"/>
        <v>2</v>
      </c>
      <c r="AU109" s="55" t="s">
        <v>36</v>
      </c>
      <c r="AV109" s="56"/>
      <c r="AW109" s="55"/>
      <c r="AX109" s="47"/>
      <c r="AY109" s="49" t="s">
        <v>386</v>
      </c>
      <c r="BA109" s="129" t="s">
        <v>657</v>
      </c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  <c r="FP109" s="47"/>
      <c r="FQ109" s="47"/>
      <c r="FR109" s="47"/>
      <c r="FS109" s="47"/>
      <c r="FT109" s="47"/>
      <c r="FU109" s="47"/>
      <c r="FV109" s="47"/>
      <c r="FW109" s="47"/>
      <c r="FX109" s="47"/>
      <c r="FY109" s="47"/>
      <c r="FZ109" s="47"/>
      <c r="GA109" s="47"/>
      <c r="GB109" s="47"/>
      <c r="GC109" s="47"/>
      <c r="GD109" s="47"/>
      <c r="GE109" s="47"/>
      <c r="GF109" s="47"/>
      <c r="GG109" s="47"/>
      <c r="GH109" s="47"/>
      <c r="GI109" s="47"/>
      <c r="GJ109" s="47"/>
      <c r="GK109" s="47"/>
      <c r="GL109" s="47"/>
      <c r="GM109" s="47"/>
      <c r="GN109" s="47"/>
      <c r="GO109" s="47"/>
      <c r="GP109" s="47"/>
      <c r="GQ109" s="47"/>
      <c r="GR109" s="47"/>
      <c r="GS109" s="47"/>
      <c r="GT109" s="47"/>
      <c r="GU109" s="47"/>
      <c r="GV109" s="47"/>
      <c r="GW109" s="47"/>
      <c r="GX109" s="47"/>
      <c r="GY109" s="47"/>
      <c r="GZ109" s="47"/>
      <c r="HA109" s="47"/>
      <c r="HB109" s="47"/>
      <c r="HC109" s="47"/>
      <c r="HD109" s="47"/>
      <c r="HE109" s="47"/>
      <c r="HF109" s="47"/>
      <c r="HG109" s="47"/>
      <c r="HH109" s="47"/>
      <c r="HI109" s="47"/>
      <c r="HJ109" s="47"/>
      <c r="HK109" s="47"/>
      <c r="HL109" s="47"/>
      <c r="HM109" s="47"/>
      <c r="HN109" s="47"/>
      <c r="HO109" s="47"/>
      <c r="HP109" s="47"/>
      <c r="HQ109" s="47"/>
      <c r="HR109" s="47"/>
      <c r="HS109" s="47"/>
      <c r="HT109" s="47"/>
      <c r="HU109" s="47"/>
      <c r="HV109" s="47"/>
      <c r="HW109" s="47"/>
      <c r="HX109" s="47"/>
      <c r="HY109" s="47"/>
      <c r="HZ109" s="47"/>
      <c r="IA109" s="47"/>
      <c r="IB109" s="47"/>
      <c r="IC109" s="47"/>
    </row>
    <row r="110" spans="1:237" s="48" customFormat="1" x14ac:dyDescent="0.2">
      <c r="A110" s="37" t="s">
        <v>272</v>
      </c>
      <c r="B110" s="51">
        <v>7</v>
      </c>
      <c r="C110" s="93" t="s">
        <v>387</v>
      </c>
      <c r="D110" s="107" t="s">
        <v>385</v>
      </c>
      <c r="E110" s="56">
        <v>0.57999999999999996</v>
      </c>
      <c r="F110" s="56">
        <v>0.6</v>
      </c>
      <c r="G110" s="58">
        <v>1</v>
      </c>
      <c r="H110" s="42"/>
      <c r="I110" s="43" t="str">
        <f t="shared" si="145"/>
        <v/>
      </c>
      <c r="J110" s="42"/>
      <c r="K110" s="41" t="str">
        <f t="shared" si="146"/>
        <v/>
      </c>
      <c r="L110" s="65" t="str">
        <f t="shared" si="147"/>
        <v/>
      </c>
      <c r="M110" s="65" t="str">
        <f t="shared" si="148"/>
        <v/>
      </c>
      <c r="N110" s="65" t="str">
        <f t="shared" si="149"/>
        <v/>
      </c>
      <c r="O110" s="42"/>
      <c r="P110" s="41" t="str">
        <f t="shared" si="150"/>
        <v/>
      </c>
      <c r="Q110" s="42"/>
      <c r="R110" s="41" t="str">
        <f t="shared" si="151"/>
        <v/>
      </c>
      <c r="S110" s="42" t="s">
        <v>35</v>
      </c>
      <c r="T110" s="41">
        <f t="shared" si="152"/>
        <v>1</v>
      </c>
      <c r="U110" s="43"/>
      <c r="V110" s="117"/>
      <c r="W110" s="117"/>
      <c r="X110" s="117"/>
      <c r="Y110" s="117"/>
      <c r="Z110" s="117"/>
      <c r="AA110" s="117">
        <f t="shared" si="129"/>
        <v>2.36</v>
      </c>
      <c r="AB110" s="117"/>
      <c r="AC110" s="117"/>
      <c r="AD110" s="117"/>
      <c r="AE110" s="117"/>
      <c r="AF110" s="117"/>
      <c r="AG110" s="41">
        <f>+Tableau274546177178179[[#This Row],[Surf Men ext]]</f>
        <v>1</v>
      </c>
      <c r="AH110" s="43" t="str">
        <f t="shared" si="135"/>
        <v/>
      </c>
      <c r="AI110" s="43">
        <f t="shared" si="136"/>
        <v>1</v>
      </c>
      <c r="AJ110" s="43" t="str">
        <f t="shared" si="137"/>
        <v/>
      </c>
      <c r="AK110" s="43" t="str">
        <f t="shared" si="138"/>
        <v/>
      </c>
      <c r="AL110" s="43" t="str">
        <f t="shared" si="139"/>
        <v/>
      </c>
      <c r="AM110" s="53">
        <f t="shared" si="153"/>
        <v>4.72</v>
      </c>
      <c r="AN110" s="131">
        <v>2026</v>
      </c>
      <c r="AO110" s="54" t="str">
        <f t="shared" si="140"/>
        <v/>
      </c>
      <c r="AP110" s="54">
        <f t="shared" si="141"/>
        <v>4.72</v>
      </c>
      <c r="AQ110" s="54" t="str">
        <f t="shared" si="142"/>
        <v/>
      </c>
      <c r="AR110" s="54" t="str">
        <f t="shared" si="143"/>
        <v/>
      </c>
      <c r="AS110" s="54" t="str">
        <f t="shared" si="144"/>
        <v/>
      </c>
      <c r="AT110" s="54">
        <f t="shared" si="154"/>
        <v>2</v>
      </c>
      <c r="AU110" s="55" t="s">
        <v>36</v>
      </c>
      <c r="AV110" s="56"/>
      <c r="AW110" s="55"/>
      <c r="AX110" s="47"/>
      <c r="AY110" s="49" t="s">
        <v>386</v>
      </c>
      <c r="BA110" s="129" t="s">
        <v>657</v>
      </c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  <c r="FP110" s="47"/>
      <c r="FQ110" s="47"/>
      <c r="FR110" s="47"/>
      <c r="FS110" s="47"/>
      <c r="FT110" s="47"/>
      <c r="FU110" s="47"/>
      <c r="FV110" s="47"/>
      <c r="FW110" s="47"/>
      <c r="FX110" s="47"/>
      <c r="FY110" s="47"/>
      <c r="FZ110" s="47"/>
      <c r="GA110" s="47"/>
      <c r="GB110" s="47"/>
      <c r="GC110" s="47"/>
      <c r="GD110" s="47"/>
      <c r="GE110" s="47"/>
      <c r="GF110" s="47"/>
      <c r="GG110" s="47"/>
      <c r="GH110" s="47"/>
      <c r="GI110" s="47"/>
      <c r="GJ110" s="47"/>
      <c r="GK110" s="47"/>
      <c r="GL110" s="47"/>
      <c r="GM110" s="47"/>
      <c r="GN110" s="47"/>
      <c r="GO110" s="47"/>
      <c r="GP110" s="47"/>
      <c r="GQ110" s="47"/>
      <c r="GR110" s="47"/>
      <c r="GS110" s="47"/>
      <c r="GT110" s="47"/>
      <c r="GU110" s="47"/>
      <c r="GV110" s="47"/>
      <c r="GW110" s="47"/>
      <c r="GX110" s="47"/>
      <c r="GY110" s="47"/>
      <c r="GZ110" s="47"/>
      <c r="HA110" s="47"/>
      <c r="HB110" s="47"/>
      <c r="HC110" s="47"/>
      <c r="HD110" s="47"/>
      <c r="HE110" s="47"/>
      <c r="HF110" s="47"/>
      <c r="HG110" s="47"/>
      <c r="HH110" s="47"/>
      <c r="HI110" s="47"/>
      <c r="HJ110" s="47"/>
      <c r="HK110" s="47"/>
      <c r="HL110" s="47"/>
      <c r="HM110" s="47"/>
      <c r="HN110" s="47"/>
      <c r="HO110" s="47"/>
      <c r="HP110" s="47"/>
      <c r="HQ110" s="47"/>
      <c r="HR110" s="47"/>
      <c r="HS110" s="47"/>
      <c r="HT110" s="47"/>
      <c r="HU110" s="47"/>
      <c r="HV110" s="47"/>
      <c r="HW110" s="47"/>
      <c r="HX110" s="47"/>
      <c r="HY110" s="47"/>
      <c r="HZ110" s="47"/>
      <c r="IA110" s="47"/>
      <c r="IB110" s="47"/>
      <c r="IC110" s="47"/>
    </row>
    <row r="111" spans="1:237" s="48" customFormat="1" x14ac:dyDescent="0.2">
      <c r="A111" s="37" t="s">
        <v>272</v>
      </c>
      <c r="B111" s="51">
        <v>7</v>
      </c>
      <c r="C111" s="93" t="s">
        <v>388</v>
      </c>
      <c r="D111" s="107" t="s">
        <v>385</v>
      </c>
      <c r="E111" s="56">
        <v>0.57999999999999996</v>
      </c>
      <c r="F111" s="56">
        <v>0.6</v>
      </c>
      <c r="G111" s="58">
        <v>1</v>
      </c>
      <c r="H111" s="42"/>
      <c r="I111" s="43" t="str">
        <f t="shared" si="145"/>
        <v/>
      </c>
      <c r="J111" s="42"/>
      <c r="K111" s="41" t="str">
        <f t="shared" si="146"/>
        <v/>
      </c>
      <c r="L111" s="65" t="str">
        <f t="shared" si="147"/>
        <v/>
      </c>
      <c r="M111" s="65" t="str">
        <f t="shared" si="148"/>
        <v/>
      </c>
      <c r="N111" s="65" t="str">
        <f t="shared" si="149"/>
        <v/>
      </c>
      <c r="O111" s="42"/>
      <c r="P111" s="41" t="str">
        <f t="shared" si="150"/>
        <v/>
      </c>
      <c r="Q111" s="42"/>
      <c r="R111" s="41" t="str">
        <f t="shared" si="151"/>
        <v/>
      </c>
      <c r="S111" s="42" t="s">
        <v>35</v>
      </c>
      <c r="T111" s="41">
        <f t="shared" si="152"/>
        <v>1</v>
      </c>
      <c r="U111" s="43"/>
      <c r="V111" s="117"/>
      <c r="W111" s="117"/>
      <c r="X111" s="117"/>
      <c r="Y111" s="117"/>
      <c r="Z111" s="117"/>
      <c r="AA111" s="117">
        <f t="shared" si="129"/>
        <v>2.36</v>
      </c>
      <c r="AB111" s="117"/>
      <c r="AC111" s="117"/>
      <c r="AD111" s="117"/>
      <c r="AE111" s="117"/>
      <c r="AF111" s="117"/>
      <c r="AG111" s="41">
        <f>+Tableau274546177178179[[#This Row],[Surf Men ext]]</f>
        <v>1</v>
      </c>
      <c r="AH111" s="43" t="str">
        <f t="shared" si="135"/>
        <v/>
      </c>
      <c r="AI111" s="43">
        <f t="shared" si="136"/>
        <v>1</v>
      </c>
      <c r="AJ111" s="43" t="str">
        <f t="shared" si="137"/>
        <v/>
      </c>
      <c r="AK111" s="43" t="str">
        <f t="shared" si="138"/>
        <v/>
      </c>
      <c r="AL111" s="43" t="str">
        <f t="shared" si="139"/>
        <v/>
      </c>
      <c r="AM111" s="53">
        <f t="shared" si="153"/>
        <v>4.72</v>
      </c>
      <c r="AN111" s="131">
        <v>2026</v>
      </c>
      <c r="AO111" s="54" t="str">
        <f t="shared" si="140"/>
        <v/>
      </c>
      <c r="AP111" s="54">
        <f t="shared" si="141"/>
        <v>4.72</v>
      </c>
      <c r="AQ111" s="54" t="str">
        <f t="shared" si="142"/>
        <v/>
      </c>
      <c r="AR111" s="54" t="str">
        <f t="shared" si="143"/>
        <v/>
      </c>
      <c r="AS111" s="54" t="str">
        <f t="shared" si="144"/>
        <v/>
      </c>
      <c r="AT111" s="54">
        <f t="shared" si="154"/>
        <v>2</v>
      </c>
      <c r="AU111" s="55" t="s">
        <v>36</v>
      </c>
      <c r="AV111" s="56"/>
      <c r="AW111" s="55"/>
      <c r="AX111" s="47"/>
      <c r="AY111" s="49" t="s">
        <v>386</v>
      </c>
      <c r="BA111" s="129" t="s">
        <v>657</v>
      </c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  <c r="FP111" s="47"/>
      <c r="FQ111" s="47"/>
      <c r="FR111" s="47"/>
      <c r="FS111" s="47"/>
      <c r="FT111" s="47"/>
      <c r="FU111" s="47"/>
      <c r="FV111" s="47"/>
      <c r="FW111" s="47"/>
      <c r="FX111" s="47"/>
      <c r="FY111" s="47"/>
      <c r="FZ111" s="47"/>
      <c r="GA111" s="47"/>
      <c r="GB111" s="47"/>
      <c r="GC111" s="47"/>
      <c r="GD111" s="47"/>
      <c r="GE111" s="47"/>
      <c r="GF111" s="47"/>
      <c r="GG111" s="47"/>
      <c r="GH111" s="47"/>
      <c r="GI111" s="47"/>
      <c r="GJ111" s="47"/>
      <c r="GK111" s="47"/>
      <c r="GL111" s="47"/>
      <c r="GM111" s="47"/>
      <c r="GN111" s="47"/>
      <c r="GO111" s="47"/>
      <c r="GP111" s="47"/>
      <c r="GQ111" s="47"/>
      <c r="GR111" s="47"/>
      <c r="GS111" s="47"/>
      <c r="GT111" s="47"/>
      <c r="GU111" s="47"/>
      <c r="GV111" s="47"/>
      <c r="GW111" s="47"/>
      <c r="GX111" s="47"/>
      <c r="GY111" s="47"/>
      <c r="GZ111" s="47"/>
      <c r="HA111" s="47"/>
      <c r="HB111" s="47"/>
      <c r="HC111" s="47"/>
      <c r="HD111" s="47"/>
      <c r="HE111" s="47"/>
      <c r="HF111" s="47"/>
      <c r="HG111" s="47"/>
      <c r="HH111" s="47"/>
      <c r="HI111" s="47"/>
      <c r="HJ111" s="47"/>
      <c r="HK111" s="47"/>
      <c r="HL111" s="47"/>
      <c r="HM111" s="47"/>
      <c r="HN111" s="47"/>
      <c r="HO111" s="47"/>
      <c r="HP111" s="47"/>
      <c r="HQ111" s="47"/>
      <c r="HR111" s="47"/>
      <c r="HS111" s="47"/>
      <c r="HT111" s="47"/>
      <c r="HU111" s="47"/>
      <c r="HV111" s="47"/>
      <c r="HW111" s="47"/>
      <c r="HX111" s="47"/>
      <c r="HY111" s="47"/>
      <c r="HZ111" s="47"/>
      <c r="IA111" s="47"/>
      <c r="IB111" s="47"/>
      <c r="IC111" s="47"/>
    </row>
    <row r="112" spans="1:237" s="48" customFormat="1" x14ac:dyDescent="0.2">
      <c r="A112" s="37" t="s">
        <v>272</v>
      </c>
      <c r="B112" s="51">
        <v>7</v>
      </c>
      <c r="C112" s="93" t="s">
        <v>389</v>
      </c>
      <c r="D112" s="107" t="s">
        <v>385</v>
      </c>
      <c r="E112" s="56">
        <v>0.57999999999999996</v>
      </c>
      <c r="F112" s="56">
        <v>0.6</v>
      </c>
      <c r="G112" s="58">
        <v>1</v>
      </c>
      <c r="H112" s="42"/>
      <c r="I112" s="43" t="str">
        <f t="shared" si="145"/>
        <v/>
      </c>
      <c r="J112" s="42"/>
      <c r="K112" s="41" t="str">
        <f t="shared" si="146"/>
        <v/>
      </c>
      <c r="L112" s="65" t="str">
        <f t="shared" si="147"/>
        <v/>
      </c>
      <c r="M112" s="65" t="str">
        <f t="shared" si="148"/>
        <v/>
      </c>
      <c r="N112" s="65" t="str">
        <f t="shared" si="149"/>
        <v/>
      </c>
      <c r="O112" s="42"/>
      <c r="P112" s="41" t="str">
        <f t="shared" si="150"/>
        <v/>
      </c>
      <c r="Q112" s="42"/>
      <c r="R112" s="41" t="str">
        <f t="shared" si="151"/>
        <v/>
      </c>
      <c r="S112" s="42" t="s">
        <v>35</v>
      </c>
      <c r="T112" s="41">
        <f t="shared" si="152"/>
        <v>1</v>
      </c>
      <c r="U112" s="43"/>
      <c r="V112" s="117"/>
      <c r="W112" s="117"/>
      <c r="X112" s="117"/>
      <c r="Y112" s="117"/>
      <c r="Z112" s="117"/>
      <c r="AA112" s="117">
        <f t="shared" si="129"/>
        <v>2.36</v>
      </c>
      <c r="AB112" s="117"/>
      <c r="AC112" s="117"/>
      <c r="AD112" s="117"/>
      <c r="AE112" s="117"/>
      <c r="AF112" s="117"/>
      <c r="AG112" s="41">
        <f>+Tableau274546177178179[[#This Row],[Surf Men ext]]</f>
        <v>1</v>
      </c>
      <c r="AH112" s="43" t="str">
        <f t="shared" si="135"/>
        <v/>
      </c>
      <c r="AI112" s="43">
        <f t="shared" si="136"/>
        <v>1</v>
      </c>
      <c r="AJ112" s="43" t="str">
        <f t="shared" si="137"/>
        <v/>
      </c>
      <c r="AK112" s="43" t="str">
        <f t="shared" si="138"/>
        <v/>
      </c>
      <c r="AL112" s="43" t="str">
        <f t="shared" si="139"/>
        <v/>
      </c>
      <c r="AM112" s="53">
        <f t="shared" si="153"/>
        <v>4.72</v>
      </c>
      <c r="AN112" s="131">
        <v>2026</v>
      </c>
      <c r="AO112" s="54" t="str">
        <f t="shared" si="140"/>
        <v/>
      </c>
      <c r="AP112" s="54">
        <f t="shared" si="141"/>
        <v>4.72</v>
      </c>
      <c r="AQ112" s="54" t="str">
        <f t="shared" si="142"/>
        <v/>
      </c>
      <c r="AR112" s="54" t="str">
        <f t="shared" si="143"/>
        <v/>
      </c>
      <c r="AS112" s="54" t="str">
        <f t="shared" si="144"/>
        <v/>
      </c>
      <c r="AT112" s="54">
        <f t="shared" si="154"/>
        <v>2</v>
      </c>
      <c r="AU112" s="55" t="s">
        <v>36</v>
      </c>
      <c r="AV112" s="56"/>
      <c r="AW112" s="55"/>
      <c r="AX112" s="47"/>
      <c r="AY112" s="49" t="s">
        <v>386</v>
      </c>
      <c r="BA112" s="129" t="s">
        <v>657</v>
      </c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  <c r="FP112" s="47"/>
      <c r="FQ112" s="47"/>
      <c r="FR112" s="47"/>
      <c r="FS112" s="47"/>
      <c r="FT112" s="47"/>
      <c r="FU112" s="47"/>
      <c r="FV112" s="47"/>
      <c r="FW112" s="47"/>
      <c r="FX112" s="47"/>
      <c r="FY112" s="47"/>
      <c r="FZ112" s="47"/>
      <c r="GA112" s="47"/>
      <c r="GB112" s="47"/>
      <c r="GC112" s="47"/>
      <c r="GD112" s="47"/>
      <c r="GE112" s="47"/>
      <c r="GF112" s="47"/>
      <c r="GG112" s="47"/>
      <c r="GH112" s="47"/>
      <c r="GI112" s="47"/>
      <c r="GJ112" s="47"/>
      <c r="GK112" s="47"/>
      <c r="GL112" s="47"/>
      <c r="GM112" s="47"/>
      <c r="GN112" s="47"/>
      <c r="GO112" s="47"/>
      <c r="GP112" s="47"/>
      <c r="GQ112" s="47"/>
      <c r="GR112" s="47"/>
      <c r="GS112" s="47"/>
      <c r="GT112" s="47"/>
      <c r="GU112" s="47"/>
      <c r="GV112" s="47"/>
      <c r="GW112" s="47"/>
      <c r="GX112" s="47"/>
      <c r="GY112" s="47"/>
      <c r="GZ112" s="47"/>
      <c r="HA112" s="47"/>
      <c r="HB112" s="47"/>
      <c r="HC112" s="47"/>
      <c r="HD112" s="47"/>
      <c r="HE112" s="47"/>
      <c r="HF112" s="47"/>
      <c r="HG112" s="47"/>
      <c r="HH112" s="47"/>
      <c r="HI112" s="47"/>
      <c r="HJ112" s="47"/>
      <c r="HK112" s="47"/>
      <c r="HL112" s="47"/>
      <c r="HM112" s="47"/>
      <c r="HN112" s="47"/>
      <c r="HO112" s="47"/>
      <c r="HP112" s="47"/>
      <c r="HQ112" s="47"/>
      <c r="HR112" s="47"/>
      <c r="HS112" s="47"/>
      <c r="HT112" s="47"/>
      <c r="HU112" s="47"/>
      <c r="HV112" s="47"/>
      <c r="HW112" s="47"/>
      <c r="HX112" s="47"/>
      <c r="HY112" s="47"/>
      <c r="HZ112" s="47"/>
      <c r="IA112" s="47"/>
      <c r="IB112" s="47"/>
      <c r="IC112" s="47"/>
    </row>
    <row r="113" spans="1:237" s="48" customFormat="1" x14ac:dyDescent="0.2">
      <c r="A113" s="37" t="s">
        <v>272</v>
      </c>
      <c r="B113" s="51">
        <v>7</v>
      </c>
      <c r="C113" s="93" t="s">
        <v>390</v>
      </c>
      <c r="D113" s="107" t="s">
        <v>385</v>
      </c>
      <c r="E113" s="56">
        <v>0.57999999999999996</v>
      </c>
      <c r="F113" s="56">
        <v>0.6</v>
      </c>
      <c r="G113" s="58">
        <v>1</v>
      </c>
      <c r="H113" s="42"/>
      <c r="I113" s="43" t="str">
        <f t="shared" si="145"/>
        <v/>
      </c>
      <c r="J113" s="42"/>
      <c r="K113" s="41" t="str">
        <f t="shared" si="146"/>
        <v/>
      </c>
      <c r="L113" s="65" t="str">
        <f t="shared" si="147"/>
        <v/>
      </c>
      <c r="M113" s="65" t="str">
        <f t="shared" si="148"/>
        <v/>
      </c>
      <c r="N113" s="65" t="str">
        <f t="shared" si="149"/>
        <v/>
      </c>
      <c r="O113" s="42"/>
      <c r="P113" s="41" t="str">
        <f t="shared" si="150"/>
        <v/>
      </c>
      <c r="Q113" s="42"/>
      <c r="R113" s="41" t="str">
        <f t="shared" si="151"/>
        <v/>
      </c>
      <c r="S113" s="42" t="s">
        <v>35</v>
      </c>
      <c r="T113" s="41">
        <f t="shared" si="152"/>
        <v>1</v>
      </c>
      <c r="U113" s="43"/>
      <c r="V113" s="117"/>
      <c r="W113" s="117"/>
      <c r="X113" s="117"/>
      <c r="Y113" s="117"/>
      <c r="Z113" s="117"/>
      <c r="AA113" s="117">
        <f t="shared" si="129"/>
        <v>2.36</v>
      </c>
      <c r="AB113" s="117"/>
      <c r="AC113" s="117"/>
      <c r="AD113" s="117"/>
      <c r="AE113" s="117"/>
      <c r="AF113" s="117"/>
      <c r="AG113" s="41">
        <f>+Tableau274546177178179[[#This Row],[Surf Men ext]]</f>
        <v>1</v>
      </c>
      <c r="AH113" s="43" t="str">
        <f t="shared" si="135"/>
        <v/>
      </c>
      <c r="AI113" s="43">
        <f t="shared" si="136"/>
        <v>1</v>
      </c>
      <c r="AJ113" s="43" t="str">
        <f t="shared" si="137"/>
        <v/>
      </c>
      <c r="AK113" s="43" t="str">
        <f t="shared" si="138"/>
        <v/>
      </c>
      <c r="AL113" s="43" t="str">
        <f t="shared" si="139"/>
        <v/>
      </c>
      <c r="AM113" s="53">
        <f t="shared" si="153"/>
        <v>4.72</v>
      </c>
      <c r="AN113" s="131">
        <v>2026</v>
      </c>
      <c r="AO113" s="54" t="str">
        <f t="shared" si="140"/>
        <v/>
      </c>
      <c r="AP113" s="54">
        <f t="shared" si="141"/>
        <v>4.72</v>
      </c>
      <c r="AQ113" s="54" t="str">
        <f t="shared" si="142"/>
        <v/>
      </c>
      <c r="AR113" s="54" t="str">
        <f t="shared" si="143"/>
        <v/>
      </c>
      <c r="AS113" s="54" t="str">
        <f t="shared" si="144"/>
        <v/>
      </c>
      <c r="AT113" s="54">
        <f t="shared" si="154"/>
        <v>2</v>
      </c>
      <c r="AU113" s="55" t="s">
        <v>36</v>
      </c>
      <c r="AV113" s="56"/>
      <c r="AW113" s="55"/>
      <c r="AX113" s="47"/>
      <c r="AY113" s="49" t="s">
        <v>386</v>
      </c>
      <c r="BA113" s="129" t="s">
        <v>657</v>
      </c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  <c r="FP113" s="47"/>
      <c r="FQ113" s="47"/>
      <c r="FR113" s="47"/>
      <c r="FS113" s="47"/>
      <c r="FT113" s="47"/>
      <c r="FU113" s="47"/>
      <c r="FV113" s="47"/>
      <c r="FW113" s="47"/>
      <c r="FX113" s="47"/>
      <c r="FY113" s="47"/>
      <c r="FZ113" s="47"/>
      <c r="GA113" s="47"/>
      <c r="GB113" s="47"/>
      <c r="GC113" s="47"/>
      <c r="GD113" s="47"/>
      <c r="GE113" s="47"/>
      <c r="GF113" s="47"/>
      <c r="GG113" s="47"/>
      <c r="GH113" s="47"/>
      <c r="GI113" s="47"/>
      <c r="GJ113" s="47"/>
      <c r="GK113" s="47"/>
      <c r="GL113" s="47"/>
      <c r="GM113" s="47"/>
      <c r="GN113" s="47"/>
      <c r="GO113" s="47"/>
      <c r="GP113" s="47"/>
      <c r="GQ113" s="47"/>
      <c r="GR113" s="47"/>
      <c r="GS113" s="47"/>
      <c r="GT113" s="47"/>
      <c r="GU113" s="47"/>
      <c r="GV113" s="47"/>
      <c r="GW113" s="47"/>
      <c r="GX113" s="47"/>
      <c r="GY113" s="47"/>
      <c r="GZ113" s="47"/>
      <c r="HA113" s="47"/>
      <c r="HB113" s="47"/>
      <c r="HC113" s="47"/>
      <c r="HD113" s="47"/>
      <c r="HE113" s="47"/>
      <c r="HF113" s="47"/>
      <c r="HG113" s="47"/>
      <c r="HH113" s="47"/>
      <c r="HI113" s="47"/>
      <c r="HJ113" s="47"/>
      <c r="HK113" s="47"/>
      <c r="HL113" s="47"/>
      <c r="HM113" s="47"/>
      <c r="HN113" s="47"/>
      <c r="HO113" s="47"/>
      <c r="HP113" s="47"/>
      <c r="HQ113" s="47"/>
      <c r="HR113" s="47"/>
      <c r="HS113" s="47"/>
      <c r="HT113" s="47"/>
      <c r="HU113" s="47"/>
      <c r="HV113" s="47"/>
      <c r="HW113" s="47"/>
      <c r="HX113" s="47"/>
      <c r="HY113" s="47"/>
      <c r="HZ113" s="47"/>
      <c r="IA113" s="47"/>
      <c r="IB113" s="47"/>
      <c r="IC113" s="47"/>
    </row>
    <row r="114" spans="1:237" s="48" customFormat="1" x14ac:dyDescent="0.2">
      <c r="A114" s="37" t="s">
        <v>272</v>
      </c>
      <c r="B114" s="51">
        <v>7</v>
      </c>
      <c r="C114" s="93" t="s">
        <v>391</v>
      </c>
      <c r="D114" s="107" t="s">
        <v>382</v>
      </c>
      <c r="E114" s="56">
        <v>0.57999999999999996</v>
      </c>
      <c r="F114" s="56">
        <v>0.6</v>
      </c>
      <c r="G114" s="58">
        <v>1</v>
      </c>
      <c r="H114" s="42"/>
      <c r="I114" s="43" t="str">
        <f t="shared" si="145"/>
        <v/>
      </c>
      <c r="J114" s="42"/>
      <c r="K114" s="41" t="str">
        <f t="shared" si="146"/>
        <v/>
      </c>
      <c r="L114" s="65" t="str">
        <f t="shared" si="147"/>
        <v/>
      </c>
      <c r="M114" s="65" t="str">
        <f t="shared" si="148"/>
        <v/>
      </c>
      <c r="N114" s="65" t="str">
        <f t="shared" si="149"/>
        <v/>
      </c>
      <c r="O114" s="42"/>
      <c r="P114" s="41" t="str">
        <f t="shared" si="150"/>
        <v/>
      </c>
      <c r="Q114" s="42"/>
      <c r="R114" s="41" t="str">
        <f t="shared" si="151"/>
        <v/>
      </c>
      <c r="S114" s="42" t="s">
        <v>35</v>
      </c>
      <c r="T114" s="41">
        <f t="shared" si="152"/>
        <v>1</v>
      </c>
      <c r="U114" s="43"/>
      <c r="V114" s="117"/>
      <c r="W114" s="117"/>
      <c r="X114" s="117"/>
      <c r="Y114" s="117"/>
      <c r="Z114" s="117"/>
      <c r="AA114" s="117">
        <f t="shared" si="129"/>
        <v>2.36</v>
      </c>
      <c r="AB114" s="117"/>
      <c r="AC114" s="117"/>
      <c r="AD114" s="117"/>
      <c r="AE114" s="117"/>
      <c r="AF114" s="117"/>
      <c r="AG114" s="41">
        <f>+Tableau274546177178179[[#This Row],[Surf Men ext]]</f>
        <v>1</v>
      </c>
      <c r="AH114" s="43" t="str">
        <f t="shared" si="135"/>
        <v/>
      </c>
      <c r="AI114" s="43">
        <f t="shared" si="136"/>
        <v>1</v>
      </c>
      <c r="AJ114" s="43" t="str">
        <f t="shared" si="137"/>
        <v/>
      </c>
      <c r="AK114" s="43" t="str">
        <f t="shared" si="138"/>
        <v/>
      </c>
      <c r="AL114" s="43" t="str">
        <f t="shared" si="139"/>
        <v/>
      </c>
      <c r="AM114" s="53">
        <f t="shared" si="153"/>
        <v>4.72</v>
      </c>
      <c r="AN114" s="131">
        <v>2026</v>
      </c>
      <c r="AO114" s="54" t="str">
        <f t="shared" si="140"/>
        <v/>
      </c>
      <c r="AP114" s="54">
        <f t="shared" si="141"/>
        <v>4.72</v>
      </c>
      <c r="AQ114" s="54" t="str">
        <f t="shared" si="142"/>
        <v/>
      </c>
      <c r="AR114" s="54" t="str">
        <f t="shared" si="143"/>
        <v/>
      </c>
      <c r="AS114" s="54" t="str">
        <f t="shared" si="144"/>
        <v/>
      </c>
      <c r="AT114" s="54">
        <f t="shared" si="154"/>
        <v>2</v>
      </c>
      <c r="AU114" s="55"/>
      <c r="AV114" s="56" t="s">
        <v>36</v>
      </c>
      <c r="AW114" s="55"/>
      <c r="AX114" s="47"/>
      <c r="AY114" s="49" t="s">
        <v>383</v>
      </c>
      <c r="BA114" s="129" t="s">
        <v>657</v>
      </c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  <c r="FP114" s="47"/>
      <c r="FQ114" s="47"/>
      <c r="FR114" s="47"/>
      <c r="FS114" s="47"/>
      <c r="FT114" s="47"/>
      <c r="FU114" s="47"/>
      <c r="FV114" s="47"/>
      <c r="FW114" s="47"/>
      <c r="FX114" s="47"/>
      <c r="FY114" s="47"/>
      <c r="FZ114" s="47"/>
      <c r="GA114" s="47"/>
      <c r="GB114" s="47"/>
      <c r="GC114" s="47"/>
      <c r="GD114" s="47"/>
      <c r="GE114" s="47"/>
      <c r="GF114" s="47"/>
      <c r="GG114" s="47"/>
      <c r="GH114" s="47"/>
      <c r="GI114" s="47"/>
      <c r="GJ114" s="47"/>
      <c r="GK114" s="47"/>
      <c r="GL114" s="47"/>
      <c r="GM114" s="47"/>
      <c r="GN114" s="47"/>
      <c r="GO114" s="47"/>
      <c r="GP114" s="47"/>
      <c r="GQ114" s="47"/>
      <c r="GR114" s="47"/>
      <c r="GS114" s="47"/>
      <c r="GT114" s="47"/>
      <c r="GU114" s="47"/>
      <c r="GV114" s="47"/>
      <c r="GW114" s="47"/>
      <c r="GX114" s="47"/>
      <c r="GY114" s="47"/>
      <c r="GZ114" s="47"/>
      <c r="HA114" s="47"/>
      <c r="HB114" s="47"/>
      <c r="HC114" s="47"/>
      <c r="HD114" s="47"/>
      <c r="HE114" s="47"/>
      <c r="HF114" s="47"/>
      <c r="HG114" s="47"/>
      <c r="HH114" s="47"/>
      <c r="HI114" s="47"/>
      <c r="HJ114" s="47"/>
      <c r="HK114" s="47"/>
      <c r="HL114" s="47"/>
      <c r="HM114" s="47"/>
      <c r="HN114" s="47"/>
      <c r="HO114" s="47"/>
      <c r="HP114" s="47"/>
      <c r="HQ114" s="47"/>
      <c r="HR114" s="47"/>
      <c r="HS114" s="47"/>
      <c r="HT114" s="47"/>
      <c r="HU114" s="47"/>
      <c r="HV114" s="47"/>
      <c r="HW114" s="47"/>
      <c r="HX114" s="47"/>
      <c r="HY114" s="47"/>
      <c r="HZ114" s="47"/>
      <c r="IA114" s="47"/>
      <c r="IB114" s="47"/>
      <c r="IC114" s="47"/>
    </row>
    <row r="115" spans="1:237" s="48" customFormat="1" x14ac:dyDescent="0.2">
      <c r="A115" s="37" t="s">
        <v>272</v>
      </c>
      <c r="B115" s="51">
        <v>7</v>
      </c>
      <c r="C115" s="93" t="s">
        <v>392</v>
      </c>
      <c r="D115" s="107" t="s">
        <v>385</v>
      </c>
      <c r="E115" s="56">
        <v>0.57999999999999996</v>
      </c>
      <c r="F115" s="56">
        <v>0.6</v>
      </c>
      <c r="G115" s="58">
        <v>1</v>
      </c>
      <c r="H115" s="42"/>
      <c r="I115" s="43" t="str">
        <f t="shared" si="145"/>
        <v/>
      </c>
      <c r="J115" s="42"/>
      <c r="K115" s="41" t="str">
        <f t="shared" si="146"/>
        <v/>
      </c>
      <c r="L115" s="65" t="str">
        <f t="shared" si="147"/>
        <v/>
      </c>
      <c r="M115" s="65" t="str">
        <f t="shared" si="148"/>
        <v/>
      </c>
      <c r="N115" s="65" t="str">
        <f t="shared" si="149"/>
        <v/>
      </c>
      <c r="O115" s="42"/>
      <c r="P115" s="41" t="str">
        <f t="shared" si="150"/>
        <v/>
      </c>
      <c r="Q115" s="42"/>
      <c r="R115" s="41" t="str">
        <f t="shared" si="151"/>
        <v/>
      </c>
      <c r="S115" s="42" t="s">
        <v>35</v>
      </c>
      <c r="T115" s="41">
        <f t="shared" si="152"/>
        <v>1</v>
      </c>
      <c r="U115" s="43"/>
      <c r="V115" s="117"/>
      <c r="W115" s="117"/>
      <c r="X115" s="117"/>
      <c r="Y115" s="117"/>
      <c r="Z115" s="117"/>
      <c r="AA115" s="117">
        <f t="shared" si="129"/>
        <v>2.36</v>
      </c>
      <c r="AB115" s="117"/>
      <c r="AC115" s="117"/>
      <c r="AD115" s="117"/>
      <c r="AE115" s="117"/>
      <c r="AF115" s="117"/>
      <c r="AG115" s="41">
        <f>+Tableau274546177178179[[#This Row],[Surf Men ext]]</f>
        <v>1</v>
      </c>
      <c r="AH115" s="43" t="str">
        <f t="shared" si="135"/>
        <v/>
      </c>
      <c r="AI115" s="43">
        <f t="shared" si="136"/>
        <v>1</v>
      </c>
      <c r="AJ115" s="43" t="str">
        <f t="shared" si="137"/>
        <v/>
      </c>
      <c r="AK115" s="43" t="str">
        <f t="shared" si="138"/>
        <v/>
      </c>
      <c r="AL115" s="43" t="str">
        <f t="shared" si="139"/>
        <v/>
      </c>
      <c r="AM115" s="53">
        <f t="shared" si="153"/>
        <v>4.72</v>
      </c>
      <c r="AN115" s="131">
        <v>2026</v>
      </c>
      <c r="AO115" s="54" t="str">
        <f t="shared" si="140"/>
        <v/>
      </c>
      <c r="AP115" s="54">
        <f t="shared" si="141"/>
        <v>4.72</v>
      </c>
      <c r="AQ115" s="54" t="str">
        <f t="shared" si="142"/>
        <v/>
      </c>
      <c r="AR115" s="54" t="str">
        <f t="shared" si="143"/>
        <v/>
      </c>
      <c r="AS115" s="54" t="str">
        <f t="shared" si="144"/>
        <v/>
      </c>
      <c r="AT115" s="54">
        <f t="shared" si="154"/>
        <v>2</v>
      </c>
      <c r="AU115" s="55" t="s">
        <v>36</v>
      </c>
      <c r="AV115" s="56"/>
      <c r="AW115" s="55"/>
      <c r="AX115" s="47"/>
      <c r="AY115" s="49" t="s">
        <v>386</v>
      </c>
      <c r="BA115" s="129" t="s">
        <v>657</v>
      </c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  <c r="GD115" s="47"/>
      <c r="GE115" s="47"/>
      <c r="GF115" s="47"/>
      <c r="GG115" s="47"/>
      <c r="GH115" s="47"/>
      <c r="GI115" s="47"/>
      <c r="GJ115" s="47"/>
      <c r="GK115" s="47"/>
      <c r="GL115" s="47"/>
      <c r="GM115" s="47"/>
      <c r="GN115" s="47"/>
      <c r="GO115" s="47"/>
      <c r="GP115" s="47"/>
      <c r="GQ115" s="47"/>
      <c r="GR115" s="47"/>
      <c r="GS115" s="47"/>
      <c r="GT115" s="47"/>
      <c r="GU115" s="47"/>
      <c r="GV115" s="47"/>
      <c r="GW115" s="47"/>
      <c r="GX115" s="47"/>
      <c r="GY115" s="47"/>
      <c r="GZ115" s="47"/>
      <c r="HA115" s="47"/>
      <c r="HB115" s="47"/>
      <c r="HC115" s="47"/>
      <c r="HD115" s="47"/>
      <c r="HE115" s="47"/>
      <c r="HF115" s="47"/>
      <c r="HG115" s="47"/>
      <c r="HH115" s="47"/>
      <c r="HI115" s="47"/>
      <c r="HJ115" s="47"/>
      <c r="HK115" s="47"/>
      <c r="HL115" s="47"/>
      <c r="HM115" s="47"/>
      <c r="HN115" s="47"/>
      <c r="HO115" s="47"/>
      <c r="HP115" s="47"/>
      <c r="HQ115" s="47"/>
      <c r="HR115" s="47"/>
      <c r="HS115" s="47"/>
      <c r="HT115" s="47"/>
      <c r="HU115" s="47"/>
      <c r="HV115" s="47"/>
      <c r="HW115" s="47"/>
      <c r="HX115" s="47"/>
      <c r="HY115" s="47"/>
      <c r="HZ115" s="47"/>
      <c r="IA115" s="47"/>
      <c r="IB115" s="47"/>
      <c r="IC115" s="47"/>
    </row>
    <row r="116" spans="1:237" s="48" customFormat="1" x14ac:dyDescent="0.2">
      <c r="A116" s="37" t="s">
        <v>272</v>
      </c>
      <c r="B116" s="51">
        <v>7</v>
      </c>
      <c r="C116" s="93" t="s">
        <v>393</v>
      </c>
      <c r="D116" s="107" t="s">
        <v>385</v>
      </c>
      <c r="E116" s="56">
        <v>0.57999999999999996</v>
      </c>
      <c r="F116" s="56">
        <v>0.6</v>
      </c>
      <c r="G116" s="58">
        <v>1</v>
      </c>
      <c r="H116" s="42"/>
      <c r="I116" s="43" t="str">
        <f t="shared" si="145"/>
        <v/>
      </c>
      <c r="J116" s="42"/>
      <c r="K116" s="41" t="str">
        <f t="shared" si="146"/>
        <v/>
      </c>
      <c r="L116" s="65" t="str">
        <f t="shared" si="147"/>
        <v/>
      </c>
      <c r="M116" s="65" t="str">
        <f t="shared" si="148"/>
        <v/>
      </c>
      <c r="N116" s="65" t="str">
        <f t="shared" si="149"/>
        <v/>
      </c>
      <c r="O116" s="42"/>
      <c r="P116" s="41" t="str">
        <f t="shared" si="150"/>
        <v/>
      </c>
      <c r="Q116" s="42"/>
      <c r="R116" s="41" t="str">
        <f t="shared" si="151"/>
        <v/>
      </c>
      <c r="S116" s="42" t="s">
        <v>35</v>
      </c>
      <c r="T116" s="41">
        <f t="shared" si="152"/>
        <v>1</v>
      </c>
      <c r="U116" s="43"/>
      <c r="V116" s="117"/>
      <c r="W116" s="117"/>
      <c r="X116" s="117"/>
      <c r="Y116" s="117"/>
      <c r="Z116" s="117"/>
      <c r="AA116" s="117">
        <f t="shared" si="129"/>
        <v>2.36</v>
      </c>
      <c r="AB116" s="117"/>
      <c r="AC116" s="117"/>
      <c r="AD116" s="117"/>
      <c r="AE116" s="117"/>
      <c r="AF116" s="117"/>
      <c r="AG116" s="41">
        <f>+Tableau274546177178179[[#This Row],[Surf Men ext]]</f>
        <v>1</v>
      </c>
      <c r="AH116" s="43" t="str">
        <f t="shared" si="135"/>
        <v/>
      </c>
      <c r="AI116" s="43">
        <f t="shared" si="136"/>
        <v>1</v>
      </c>
      <c r="AJ116" s="43" t="str">
        <f t="shared" si="137"/>
        <v/>
      </c>
      <c r="AK116" s="43" t="str">
        <f t="shared" si="138"/>
        <v/>
      </c>
      <c r="AL116" s="43" t="str">
        <f t="shared" si="139"/>
        <v/>
      </c>
      <c r="AM116" s="53">
        <f t="shared" si="153"/>
        <v>4.72</v>
      </c>
      <c r="AN116" s="131">
        <v>2026</v>
      </c>
      <c r="AO116" s="54" t="str">
        <f t="shared" si="140"/>
        <v/>
      </c>
      <c r="AP116" s="54">
        <f t="shared" si="141"/>
        <v>4.72</v>
      </c>
      <c r="AQ116" s="54" t="str">
        <f t="shared" si="142"/>
        <v/>
      </c>
      <c r="AR116" s="54" t="str">
        <f t="shared" si="143"/>
        <v/>
      </c>
      <c r="AS116" s="54" t="str">
        <f t="shared" si="144"/>
        <v/>
      </c>
      <c r="AT116" s="54">
        <f t="shared" si="154"/>
        <v>2</v>
      </c>
      <c r="AU116" s="55" t="s">
        <v>36</v>
      </c>
      <c r="AV116" s="56"/>
      <c r="AW116" s="55"/>
      <c r="AX116" s="47"/>
      <c r="AY116" s="49" t="s">
        <v>386</v>
      </c>
      <c r="BA116" s="129" t="s">
        <v>657</v>
      </c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  <c r="FP116" s="47"/>
      <c r="FQ116" s="47"/>
      <c r="FR116" s="47"/>
      <c r="FS116" s="47"/>
      <c r="FT116" s="47"/>
      <c r="FU116" s="47"/>
      <c r="FV116" s="47"/>
      <c r="FW116" s="47"/>
      <c r="FX116" s="47"/>
      <c r="FY116" s="47"/>
      <c r="FZ116" s="47"/>
      <c r="GA116" s="47"/>
      <c r="GB116" s="47"/>
      <c r="GC116" s="47"/>
      <c r="GD116" s="47"/>
      <c r="GE116" s="47"/>
      <c r="GF116" s="47"/>
      <c r="GG116" s="47"/>
      <c r="GH116" s="47"/>
      <c r="GI116" s="47"/>
      <c r="GJ116" s="47"/>
      <c r="GK116" s="47"/>
      <c r="GL116" s="47"/>
      <c r="GM116" s="47"/>
      <c r="GN116" s="47"/>
      <c r="GO116" s="47"/>
      <c r="GP116" s="47"/>
      <c r="GQ116" s="47"/>
      <c r="GR116" s="47"/>
      <c r="GS116" s="47"/>
      <c r="GT116" s="47"/>
      <c r="GU116" s="47"/>
      <c r="GV116" s="47"/>
      <c r="GW116" s="47"/>
      <c r="GX116" s="47"/>
      <c r="GY116" s="47"/>
      <c r="GZ116" s="47"/>
      <c r="HA116" s="47"/>
      <c r="HB116" s="47"/>
      <c r="HC116" s="47"/>
      <c r="HD116" s="47"/>
      <c r="HE116" s="47"/>
      <c r="HF116" s="47"/>
      <c r="HG116" s="47"/>
      <c r="HH116" s="47"/>
      <c r="HI116" s="47"/>
      <c r="HJ116" s="47"/>
      <c r="HK116" s="47"/>
      <c r="HL116" s="47"/>
      <c r="HM116" s="47"/>
      <c r="HN116" s="47"/>
      <c r="HO116" s="47"/>
      <c r="HP116" s="47"/>
      <c r="HQ116" s="47"/>
      <c r="HR116" s="47"/>
      <c r="HS116" s="47"/>
      <c r="HT116" s="47"/>
      <c r="HU116" s="47"/>
      <c r="HV116" s="47"/>
      <c r="HW116" s="47"/>
      <c r="HX116" s="47"/>
      <c r="HY116" s="47"/>
      <c r="HZ116" s="47"/>
      <c r="IA116" s="47"/>
      <c r="IB116" s="47"/>
      <c r="IC116" s="47"/>
    </row>
    <row r="117" spans="1:237" s="48" customFormat="1" x14ac:dyDescent="0.2">
      <c r="A117" s="37" t="s">
        <v>272</v>
      </c>
      <c r="B117" s="51">
        <v>7</v>
      </c>
      <c r="C117" s="93" t="s">
        <v>394</v>
      </c>
      <c r="D117" s="107" t="s">
        <v>385</v>
      </c>
      <c r="E117" s="56">
        <v>0.57999999999999996</v>
      </c>
      <c r="F117" s="56">
        <v>0.6</v>
      </c>
      <c r="G117" s="58">
        <v>1</v>
      </c>
      <c r="H117" s="42"/>
      <c r="I117" s="43" t="str">
        <f t="shared" si="145"/>
        <v/>
      </c>
      <c r="J117" s="42"/>
      <c r="K117" s="41" t="str">
        <f t="shared" si="146"/>
        <v/>
      </c>
      <c r="L117" s="65" t="str">
        <f t="shared" si="147"/>
        <v/>
      </c>
      <c r="M117" s="65" t="str">
        <f t="shared" si="148"/>
        <v/>
      </c>
      <c r="N117" s="65" t="str">
        <f t="shared" si="149"/>
        <v/>
      </c>
      <c r="O117" s="42"/>
      <c r="P117" s="41" t="str">
        <f t="shared" si="150"/>
        <v/>
      </c>
      <c r="Q117" s="42"/>
      <c r="R117" s="41" t="str">
        <f t="shared" si="151"/>
        <v/>
      </c>
      <c r="S117" s="42" t="s">
        <v>35</v>
      </c>
      <c r="T117" s="41">
        <f t="shared" si="152"/>
        <v>1</v>
      </c>
      <c r="U117" s="43"/>
      <c r="V117" s="117"/>
      <c r="W117" s="117"/>
      <c r="X117" s="117"/>
      <c r="Y117" s="117"/>
      <c r="Z117" s="117"/>
      <c r="AA117" s="117">
        <f t="shared" si="129"/>
        <v>2.36</v>
      </c>
      <c r="AB117" s="117"/>
      <c r="AC117" s="117"/>
      <c r="AD117" s="117"/>
      <c r="AE117" s="117"/>
      <c r="AF117" s="117"/>
      <c r="AG117" s="41">
        <f>+Tableau274546177178179[[#This Row],[Surf Men ext]]</f>
        <v>1</v>
      </c>
      <c r="AH117" s="43" t="str">
        <f t="shared" si="135"/>
        <v/>
      </c>
      <c r="AI117" s="43" t="str">
        <f t="shared" si="136"/>
        <v/>
      </c>
      <c r="AJ117" s="43" t="str">
        <f t="shared" si="137"/>
        <v/>
      </c>
      <c r="AK117" s="43">
        <f t="shared" si="138"/>
        <v>1</v>
      </c>
      <c r="AL117" s="43" t="str">
        <f t="shared" si="139"/>
        <v/>
      </c>
      <c r="AM117" s="53">
        <f t="shared" si="153"/>
        <v>4.72</v>
      </c>
      <c r="AN117" s="101">
        <v>2028</v>
      </c>
      <c r="AO117" s="54" t="str">
        <f t="shared" si="140"/>
        <v/>
      </c>
      <c r="AP117" s="54" t="str">
        <f t="shared" si="141"/>
        <v/>
      </c>
      <c r="AQ117" s="54" t="str">
        <f t="shared" si="142"/>
        <v/>
      </c>
      <c r="AR117" s="54">
        <f t="shared" si="143"/>
        <v>4.72</v>
      </c>
      <c r="AS117" s="54" t="str">
        <f t="shared" si="144"/>
        <v/>
      </c>
      <c r="AT117" s="54">
        <f t="shared" si="154"/>
        <v>2</v>
      </c>
      <c r="AU117" s="55" t="s">
        <v>36</v>
      </c>
      <c r="AV117" s="56"/>
      <c r="AW117" s="55"/>
      <c r="AX117" s="47"/>
      <c r="AY117" s="49" t="s">
        <v>386</v>
      </c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  <c r="FP117" s="47"/>
      <c r="FQ117" s="47"/>
      <c r="FR117" s="47"/>
      <c r="FS117" s="47"/>
      <c r="FT117" s="47"/>
      <c r="FU117" s="47"/>
      <c r="FV117" s="47"/>
      <c r="FW117" s="47"/>
      <c r="FX117" s="47"/>
      <c r="FY117" s="47"/>
      <c r="FZ117" s="47"/>
      <c r="GA117" s="47"/>
      <c r="GB117" s="47"/>
      <c r="GC117" s="47"/>
      <c r="GD117" s="47"/>
      <c r="GE117" s="47"/>
      <c r="GF117" s="47"/>
      <c r="GG117" s="47"/>
      <c r="GH117" s="47"/>
      <c r="GI117" s="47"/>
      <c r="GJ117" s="47"/>
      <c r="GK117" s="47"/>
      <c r="GL117" s="47"/>
      <c r="GM117" s="47"/>
      <c r="GN117" s="47"/>
      <c r="GO117" s="47"/>
      <c r="GP117" s="47"/>
      <c r="GQ117" s="47"/>
      <c r="GR117" s="47"/>
      <c r="GS117" s="47"/>
      <c r="GT117" s="47"/>
      <c r="GU117" s="47"/>
      <c r="GV117" s="47"/>
      <c r="GW117" s="47"/>
      <c r="GX117" s="47"/>
      <c r="GY117" s="47"/>
      <c r="GZ117" s="47"/>
      <c r="HA117" s="47"/>
      <c r="HB117" s="47"/>
      <c r="HC117" s="47"/>
      <c r="HD117" s="47"/>
      <c r="HE117" s="47"/>
      <c r="HF117" s="47"/>
      <c r="HG117" s="47"/>
      <c r="HH117" s="47"/>
      <c r="HI117" s="47"/>
      <c r="HJ117" s="47"/>
      <c r="HK117" s="47"/>
      <c r="HL117" s="47"/>
      <c r="HM117" s="47"/>
      <c r="HN117" s="47"/>
      <c r="HO117" s="47"/>
      <c r="HP117" s="47"/>
      <c r="HQ117" s="47"/>
      <c r="HR117" s="47"/>
      <c r="HS117" s="47"/>
      <c r="HT117" s="47"/>
      <c r="HU117" s="47"/>
      <c r="HV117" s="47"/>
      <c r="HW117" s="47"/>
      <c r="HX117" s="47"/>
      <c r="HY117" s="47"/>
      <c r="HZ117" s="47"/>
      <c r="IA117" s="47"/>
      <c r="IB117" s="47"/>
      <c r="IC117" s="47"/>
    </row>
    <row r="118" spans="1:237" s="48" customFormat="1" x14ac:dyDescent="0.2">
      <c r="A118" s="37" t="s">
        <v>272</v>
      </c>
      <c r="B118" s="51">
        <v>7</v>
      </c>
      <c r="C118" s="93" t="s">
        <v>395</v>
      </c>
      <c r="D118" s="107" t="s">
        <v>385</v>
      </c>
      <c r="E118" s="56">
        <v>0.57999999999999996</v>
      </c>
      <c r="F118" s="56">
        <v>0.6</v>
      </c>
      <c r="G118" s="58">
        <v>1</v>
      </c>
      <c r="H118" s="42"/>
      <c r="I118" s="43" t="str">
        <f t="shared" si="145"/>
        <v/>
      </c>
      <c r="J118" s="42"/>
      <c r="K118" s="41" t="str">
        <f t="shared" si="146"/>
        <v/>
      </c>
      <c r="L118" s="65" t="str">
        <f t="shared" si="147"/>
        <v/>
      </c>
      <c r="M118" s="65" t="str">
        <f t="shared" si="148"/>
        <v/>
      </c>
      <c r="N118" s="65" t="str">
        <f t="shared" si="149"/>
        <v/>
      </c>
      <c r="O118" s="42"/>
      <c r="P118" s="41" t="str">
        <f t="shared" si="150"/>
        <v/>
      </c>
      <c r="Q118" s="42"/>
      <c r="R118" s="41" t="str">
        <f t="shared" si="151"/>
        <v/>
      </c>
      <c r="S118" s="42" t="s">
        <v>35</v>
      </c>
      <c r="T118" s="41">
        <f t="shared" si="152"/>
        <v>1</v>
      </c>
      <c r="U118" s="43"/>
      <c r="V118" s="117"/>
      <c r="W118" s="117"/>
      <c r="X118" s="117"/>
      <c r="Y118" s="117"/>
      <c r="Z118" s="117"/>
      <c r="AA118" s="117">
        <f t="shared" si="129"/>
        <v>2.36</v>
      </c>
      <c r="AB118" s="117"/>
      <c r="AC118" s="117"/>
      <c r="AD118" s="117"/>
      <c r="AE118" s="117"/>
      <c r="AF118" s="117"/>
      <c r="AG118" s="41">
        <f>+Tableau274546177178179[[#This Row],[Surf Men ext]]</f>
        <v>1</v>
      </c>
      <c r="AH118" s="43" t="str">
        <f t="shared" si="135"/>
        <v/>
      </c>
      <c r="AI118" s="43" t="str">
        <f t="shared" si="136"/>
        <v/>
      </c>
      <c r="AJ118" s="43" t="str">
        <f t="shared" si="137"/>
        <v/>
      </c>
      <c r="AK118" s="43">
        <f t="shared" si="138"/>
        <v>1</v>
      </c>
      <c r="AL118" s="43" t="str">
        <f t="shared" si="139"/>
        <v/>
      </c>
      <c r="AM118" s="53">
        <f t="shared" si="153"/>
        <v>4.72</v>
      </c>
      <c r="AN118" s="101">
        <v>2028</v>
      </c>
      <c r="AO118" s="54" t="str">
        <f t="shared" si="140"/>
        <v/>
      </c>
      <c r="AP118" s="54" t="str">
        <f t="shared" si="141"/>
        <v/>
      </c>
      <c r="AQ118" s="54" t="str">
        <f t="shared" si="142"/>
        <v/>
      </c>
      <c r="AR118" s="54">
        <f t="shared" si="143"/>
        <v>4.72</v>
      </c>
      <c r="AS118" s="54" t="str">
        <f t="shared" si="144"/>
        <v/>
      </c>
      <c r="AT118" s="54">
        <f t="shared" si="154"/>
        <v>2</v>
      </c>
      <c r="AU118" s="55" t="s">
        <v>36</v>
      </c>
      <c r="AV118" s="56"/>
      <c r="AW118" s="55"/>
      <c r="AX118" s="47"/>
      <c r="AY118" s="49" t="s">
        <v>386</v>
      </c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  <c r="FP118" s="47"/>
      <c r="FQ118" s="47"/>
      <c r="FR118" s="47"/>
      <c r="FS118" s="47"/>
      <c r="FT118" s="47"/>
      <c r="FU118" s="47"/>
      <c r="FV118" s="47"/>
      <c r="FW118" s="47"/>
      <c r="FX118" s="47"/>
      <c r="FY118" s="47"/>
      <c r="FZ118" s="47"/>
      <c r="GA118" s="47"/>
      <c r="GB118" s="47"/>
      <c r="GC118" s="47"/>
      <c r="GD118" s="47"/>
      <c r="GE118" s="47"/>
      <c r="GF118" s="47"/>
      <c r="GG118" s="47"/>
      <c r="GH118" s="47"/>
      <c r="GI118" s="47"/>
      <c r="GJ118" s="47"/>
      <c r="GK118" s="47"/>
      <c r="GL118" s="47"/>
      <c r="GM118" s="47"/>
      <c r="GN118" s="47"/>
      <c r="GO118" s="47"/>
      <c r="GP118" s="47"/>
      <c r="GQ118" s="47"/>
      <c r="GR118" s="47"/>
      <c r="GS118" s="47"/>
      <c r="GT118" s="47"/>
      <c r="GU118" s="47"/>
      <c r="GV118" s="47"/>
      <c r="GW118" s="47"/>
      <c r="GX118" s="47"/>
      <c r="GY118" s="47"/>
      <c r="GZ118" s="47"/>
      <c r="HA118" s="47"/>
      <c r="HB118" s="47"/>
      <c r="HC118" s="47"/>
      <c r="HD118" s="47"/>
      <c r="HE118" s="47"/>
      <c r="HF118" s="47"/>
      <c r="HG118" s="47"/>
      <c r="HH118" s="47"/>
      <c r="HI118" s="47"/>
      <c r="HJ118" s="47"/>
      <c r="HK118" s="47"/>
      <c r="HL118" s="47"/>
      <c r="HM118" s="47"/>
      <c r="HN118" s="47"/>
      <c r="HO118" s="47"/>
      <c r="HP118" s="47"/>
      <c r="HQ118" s="47"/>
      <c r="HR118" s="47"/>
      <c r="HS118" s="47"/>
      <c r="HT118" s="47"/>
      <c r="HU118" s="47"/>
      <c r="HV118" s="47"/>
      <c r="HW118" s="47"/>
      <c r="HX118" s="47"/>
      <c r="HY118" s="47"/>
      <c r="HZ118" s="47"/>
      <c r="IA118" s="47"/>
      <c r="IB118" s="47"/>
      <c r="IC118" s="47"/>
    </row>
    <row r="119" spans="1:237" s="48" customFormat="1" x14ac:dyDescent="0.2">
      <c r="A119" s="37" t="s">
        <v>272</v>
      </c>
      <c r="B119" s="51">
        <v>7</v>
      </c>
      <c r="C119" s="93" t="s">
        <v>396</v>
      </c>
      <c r="D119" s="107" t="s">
        <v>385</v>
      </c>
      <c r="E119" s="56">
        <v>0.57999999999999996</v>
      </c>
      <c r="F119" s="56">
        <v>0.6</v>
      </c>
      <c r="G119" s="58">
        <v>1</v>
      </c>
      <c r="H119" s="42"/>
      <c r="I119" s="43" t="str">
        <f t="shared" si="145"/>
        <v/>
      </c>
      <c r="J119" s="42"/>
      <c r="K119" s="41" t="str">
        <f t="shared" si="146"/>
        <v/>
      </c>
      <c r="L119" s="65" t="str">
        <f t="shared" si="147"/>
        <v/>
      </c>
      <c r="M119" s="65" t="str">
        <f t="shared" si="148"/>
        <v/>
      </c>
      <c r="N119" s="65" t="str">
        <f t="shared" si="149"/>
        <v/>
      </c>
      <c r="O119" s="42"/>
      <c r="P119" s="41" t="str">
        <f t="shared" si="150"/>
        <v/>
      </c>
      <c r="Q119" s="42"/>
      <c r="R119" s="41" t="str">
        <f t="shared" si="151"/>
        <v/>
      </c>
      <c r="S119" s="42" t="s">
        <v>35</v>
      </c>
      <c r="T119" s="41">
        <f t="shared" si="152"/>
        <v>1</v>
      </c>
      <c r="U119" s="43"/>
      <c r="V119" s="117"/>
      <c r="W119" s="117"/>
      <c r="X119" s="117"/>
      <c r="Y119" s="117"/>
      <c r="Z119" s="117"/>
      <c r="AA119" s="117">
        <f t="shared" si="129"/>
        <v>2.36</v>
      </c>
      <c r="AB119" s="117"/>
      <c r="AC119" s="117"/>
      <c r="AD119" s="117"/>
      <c r="AE119" s="117"/>
      <c r="AF119" s="117"/>
      <c r="AG119" s="41">
        <f>+Tableau274546177178179[[#This Row],[Surf Men ext]]</f>
        <v>1</v>
      </c>
      <c r="AH119" s="43" t="str">
        <f t="shared" si="135"/>
        <v/>
      </c>
      <c r="AI119" s="43" t="str">
        <f t="shared" si="136"/>
        <v/>
      </c>
      <c r="AJ119" s="43" t="str">
        <f t="shared" si="137"/>
        <v/>
      </c>
      <c r="AK119" s="43">
        <f t="shared" si="138"/>
        <v>1</v>
      </c>
      <c r="AL119" s="43" t="str">
        <f t="shared" si="139"/>
        <v/>
      </c>
      <c r="AM119" s="53">
        <f t="shared" si="153"/>
        <v>4.72</v>
      </c>
      <c r="AN119" s="101">
        <v>2028</v>
      </c>
      <c r="AO119" s="54" t="str">
        <f t="shared" si="140"/>
        <v/>
      </c>
      <c r="AP119" s="54" t="str">
        <f t="shared" si="141"/>
        <v/>
      </c>
      <c r="AQ119" s="54" t="str">
        <f t="shared" si="142"/>
        <v/>
      </c>
      <c r="AR119" s="54">
        <f t="shared" si="143"/>
        <v>4.72</v>
      </c>
      <c r="AS119" s="54" t="str">
        <f t="shared" si="144"/>
        <v/>
      </c>
      <c r="AT119" s="54">
        <f t="shared" si="154"/>
        <v>2</v>
      </c>
      <c r="AU119" s="55" t="s">
        <v>36</v>
      </c>
      <c r="AV119" s="56"/>
      <c r="AW119" s="55"/>
      <c r="AX119" s="47"/>
      <c r="AY119" s="49" t="s">
        <v>386</v>
      </c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  <c r="FP119" s="47"/>
      <c r="FQ119" s="47"/>
      <c r="FR119" s="47"/>
      <c r="FS119" s="47"/>
      <c r="FT119" s="47"/>
      <c r="FU119" s="47"/>
      <c r="FV119" s="47"/>
      <c r="FW119" s="47"/>
      <c r="FX119" s="47"/>
      <c r="FY119" s="47"/>
      <c r="FZ119" s="47"/>
      <c r="GA119" s="47"/>
      <c r="GB119" s="47"/>
      <c r="GC119" s="47"/>
      <c r="GD119" s="47"/>
      <c r="GE119" s="47"/>
      <c r="GF119" s="47"/>
      <c r="GG119" s="47"/>
      <c r="GH119" s="47"/>
      <c r="GI119" s="47"/>
      <c r="GJ119" s="47"/>
      <c r="GK119" s="47"/>
      <c r="GL119" s="47"/>
      <c r="GM119" s="47"/>
      <c r="GN119" s="47"/>
      <c r="GO119" s="47"/>
      <c r="GP119" s="47"/>
      <c r="GQ119" s="47"/>
      <c r="GR119" s="47"/>
      <c r="GS119" s="47"/>
      <c r="GT119" s="47"/>
      <c r="GU119" s="47"/>
      <c r="GV119" s="47"/>
      <c r="GW119" s="47"/>
      <c r="GX119" s="47"/>
      <c r="GY119" s="47"/>
      <c r="GZ119" s="47"/>
      <c r="HA119" s="47"/>
      <c r="HB119" s="47"/>
      <c r="HC119" s="47"/>
      <c r="HD119" s="47"/>
      <c r="HE119" s="47"/>
      <c r="HF119" s="47"/>
      <c r="HG119" s="47"/>
      <c r="HH119" s="47"/>
      <c r="HI119" s="47"/>
      <c r="HJ119" s="47"/>
      <c r="HK119" s="47"/>
      <c r="HL119" s="47"/>
      <c r="HM119" s="47"/>
      <c r="HN119" s="47"/>
      <c r="HO119" s="47"/>
      <c r="HP119" s="47"/>
      <c r="HQ119" s="47"/>
      <c r="HR119" s="47"/>
      <c r="HS119" s="47"/>
      <c r="HT119" s="47"/>
      <c r="HU119" s="47"/>
      <c r="HV119" s="47"/>
      <c r="HW119" s="47"/>
      <c r="HX119" s="47"/>
      <c r="HY119" s="47"/>
      <c r="HZ119" s="47"/>
      <c r="IA119" s="47"/>
      <c r="IB119" s="47"/>
      <c r="IC119" s="47"/>
    </row>
    <row r="120" spans="1:237" s="48" customFormat="1" x14ac:dyDescent="0.2">
      <c r="A120" s="37" t="s">
        <v>272</v>
      </c>
      <c r="B120" s="51">
        <v>7</v>
      </c>
      <c r="C120" s="93" t="s">
        <v>397</v>
      </c>
      <c r="D120" s="107" t="s">
        <v>385</v>
      </c>
      <c r="E120" s="56">
        <v>0.57999999999999996</v>
      </c>
      <c r="F120" s="56">
        <v>0.6</v>
      </c>
      <c r="G120" s="58">
        <v>1</v>
      </c>
      <c r="H120" s="42"/>
      <c r="I120" s="43" t="str">
        <f t="shared" si="145"/>
        <v/>
      </c>
      <c r="J120" s="42"/>
      <c r="K120" s="41" t="str">
        <f t="shared" si="146"/>
        <v/>
      </c>
      <c r="L120" s="65" t="str">
        <f t="shared" si="147"/>
        <v/>
      </c>
      <c r="M120" s="65" t="str">
        <f t="shared" si="148"/>
        <v/>
      </c>
      <c r="N120" s="65" t="str">
        <f t="shared" si="149"/>
        <v/>
      </c>
      <c r="O120" s="42"/>
      <c r="P120" s="41" t="str">
        <f t="shared" si="150"/>
        <v/>
      </c>
      <c r="Q120" s="42"/>
      <c r="R120" s="41" t="str">
        <f t="shared" si="151"/>
        <v/>
      </c>
      <c r="S120" s="42" t="s">
        <v>35</v>
      </c>
      <c r="T120" s="41">
        <f t="shared" si="152"/>
        <v>1</v>
      </c>
      <c r="U120" s="43"/>
      <c r="V120" s="117"/>
      <c r="W120" s="117"/>
      <c r="X120" s="117"/>
      <c r="Y120" s="117"/>
      <c r="Z120" s="117"/>
      <c r="AA120" s="117">
        <f t="shared" si="129"/>
        <v>2.36</v>
      </c>
      <c r="AB120" s="117"/>
      <c r="AC120" s="117"/>
      <c r="AD120" s="117"/>
      <c r="AE120" s="117"/>
      <c r="AF120" s="117"/>
      <c r="AG120" s="41">
        <f>+Tableau274546177178179[[#This Row],[Surf Men ext]]</f>
        <v>1</v>
      </c>
      <c r="AH120" s="43" t="str">
        <f t="shared" si="135"/>
        <v/>
      </c>
      <c r="AI120" s="43" t="str">
        <f t="shared" si="136"/>
        <v/>
      </c>
      <c r="AJ120" s="43" t="str">
        <f t="shared" si="137"/>
        <v/>
      </c>
      <c r="AK120" s="43">
        <f t="shared" si="138"/>
        <v>1</v>
      </c>
      <c r="AL120" s="43" t="str">
        <f t="shared" si="139"/>
        <v/>
      </c>
      <c r="AM120" s="53">
        <f t="shared" si="153"/>
        <v>4.72</v>
      </c>
      <c r="AN120" s="101">
        <v>2028</v>
      </c>
      <c r="AO120" s="54" t="str">
        <f t="shared" si="140"/>
        <v/>
      </c>
      <c r="AP120" s="54" t="str">
        <f t="shared" si="141"/>
        <v/>
      </c>
      <c r="AQ120" s="54" t="str">
        <f t="shared" si="142"/>
        <v/>
      </c>
      <c r="AR120" s="54">
        <f t="shared" si="143"/>
        <v>4.72</v>
      </c>
      <c r="AS120" s="54" t="str">
        <f t="shared" si="144"/>
        <v/>
      </c>
      <c r="AT120" s="54">
        <f t="shared" si="154"/>
        <v>2</v>
      </c>
      <c r="AU120" s="55" t="s">
        <v>36</v>
      </c>
      <c r="AV120" s="56"/>
      <c r="AW120" s="55"/>
      <c r="AX120" s="47"/>
      <c r="AY120" s="49" t="s">
        <v>386</v>
      </c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  <c r="FP120" s="47"/>
      <c r="FQ120" s="47"/>
      <c r="FR120" s="47"/>
      <c r="FS120" s="47"/>
      <c r="FT120" s="47"/>
      <c r="FU120" s="47"/>
      <c r="FV120" s="47"/>
      <c r="FW120" s="47"/>
      <c r="FX120" s="47"/>
      <c r="FY120" s="47"/>
      <c r="FZ120" s="47"/>
      <c r="GA120" s="47"/>
      <c r="GB120" s="47"/>
      <c r="GC120" s="47"/>
      <c r="GD120" s="47"/>
      <c r="GE120" s="47"/>
      <c r="GF120" s="47"/>
      <c r="GG120" s="47"/>
      <c r="GH120" s="47"/>
      <c r="GI120" s="47"/>
      <c r="GJ120" s="47"/>
      <c r="GK120" s="47"/>
      <c r="GL120" s="47"/>
      <c r="GM120" s="47"/>
      <c r="GN120" s="47"/>
      <c r="GO120" s="47"/>
      <c r="GP120" s="47"/>
      <c r="GQ120" s="47"/>
      <c r="GR120" s="47"/>
      <c r="GS120" s="47"/>
      <c r="GT120" s="47"/>
      <c r="GU120" s="47"/>
      <c r="GV120" s="47"/>
      <c r="GW120" s="47"/>
      <c r="GX120" s="47"/>
      <c r="GY120" s="47"/>
      <c r="GZ120" s="47"/>
      <c r="HA120" s="47"/>
      <c r="HB120" s="47"/>
      <c r="HC120" s="47"/>
      <c r="HD120" s="47"/>
      <c r="HE120" s="47"/>
      <c r="HF120" s="47"/>
      <c r="HG120" s="47"/>
      <c r="HH120" s="47"/>
      <c r="HI120" s="47"/>
      <c r="HJ120" s="47"/>
      <c r="HK120" s="47"/>
      <c r="HL120" s="47"/>
      <c r="HM120" s="47"/>
      <c r="HN120" s="47"/>
      <c r="HO120" s="47"/>
      <c r="HP120" s="47"/>
      <c r="HQ120" s="47"/>
      <c r="HR120" s="47"/>
      <c r="HS120" s="47"/>
      <c r="HT120" s="47"/>
      <c r="HU120" s="47"/>
      <c r="HV120" s="47"/>
      <c r="HW120" s="47"/>
      <c r="HX120" s="47"/>
      <c r="HY120" s="47"/>
      <c r="HZ120" s="47"/>
      <c r="IA120" s="47"/>
      <c r="IB120" s="47"/>
      <c r="IC120" s="47"/>
    </row>
    <row r="121" spans="1:237" s="48" customFormat="1" x14ac:dyDescent="0.2">
      <c r="A121" s="37" t="s">
        <v>272</v>
      </c>
      <c r="B121" s="51">
        <v>7</v>
      </c>
      <c r="C121" s="93" t="s">
        <v>398</v>
      </c>
      <c r="D121" s="107" t="s">
        <v>399</v>
      </c>
      <c r="E121" s="56">
        <v>0.5</v>
      </c>
      <c r="F121" s="56">
        <v>0.72</v>
      </c>
      <c r="G121" s="58">
        <v>1</v>
      </c>
      <c r="H121" s="42"/>
      <c r="I121" s="43" t="str">
        <f t="shared" si="145"/>
        <v/>
      </c>
      <c r="J121" s="42"/>
      <c r="K121" s="41" t="str">
        <f t="shared" si="146"/>
        <v/>
      </c>
      <c r="L121" s="65" t="str">
        <f t="shared" si="147"/>
        <v/>
      </c>
      <c r="M121" s="65" t="str">
        <f t="shared" si="148"/>
        <v/>
      </c>
      <c r="N121" s="65" t="str">
        <f t="shared" si="149"/>
        <v/>
      </c>
      <c r="O121" s="42"/>
      <c r="P121" s="41" t="str">
        <f t="shared" si="150"/>
        <v/>
      </c>
      <c r="Q121" s="42"/>
      <c r="R121" s="41" t="str">
        <f t="shared" si="151"/>
        <v/>
      </c>
      <c r="S121" s="42" t="s">
        <v>35</v>
      </c>
      <c r="T121" s="41">
        <f t="shared" si="152"/>
        <v>1</v>
      </c>
      <c r="U121" s="43"/>
      <c r="V121" s="117"/>
      <c r="W121" s="117"/>
      <c r="X121" s="117"/>
      <c r="Y121" s="117"/>
      <c r="Z121" s="117"/>
      <c r="AA121" s="117">
        <f t="shared" si="129"/>
        <v>2.44</v>
      </c>
      <c r="AB121" s="117"/>
      <c r="AC121" s="117"/>
      <c r="AD121" s="117"/>
      <c r="AE121" s="117"/>
      <c r="AF121" s="117"/>
      <c r="AG121" s="41">
        <f>+Tableau274546177178179[[#This Row],[Surf Men ext]]</f>
        <v>1</v>
      </c>
      <c r="AH121" s="43" t="str">
        <f t="shared" si="135"/>
        <v/>
      </c>
      <c r="AI121" s="43" t="str">
        <f t="shared" si="136"/>
        <v/>
      </c>
      <c r="AJ121" s="43" t="str">
        <f t="shared" si="137"/>
        <v/>
      </c>
      <c r="AK121" s="43">
        <f t="shared" si="138"/>
        <v>1</v>
      </c>
      <c r="AL121" s="43" t="str">
        <f t="shared" si="139"/>
        <v/>
      </c>
      <c r="AM121" s="53">
        <f t="shared" si="153"/>
        <v>4.88</v>
      </c>
      <c r="AN121" s="101">
        <v>2028</v>
      </c>
      <c r="AO121" s="54" t="str">
        <f t="shared" si="140"/>
        <v/>
      </c>
      <c r="AP121" s="54" t="str">
        <f t="shared" si="141"/>
        <v/>
      </c>
      <c r="AQ121" s="54" t="str">
        <f t="shared" si="142"/>
        <v/>
      </c>
      <c r="AR121" s="54">
        <f t="shared" si="143"/>
        <v>4.88</v>
      </c>
      <c r="AS121" s="54" t="str">
        <f t="shared" si="144"/>
        <v/>
      </c>
      <c r="AT121" s="54">
        <f t="shared" si="154"/>
        <v>2</v>
      </c>
      <c r="AU121" s="55"/>
      <c r="AV121" s="56" t="s">
        <v>36</v>
      </c>
      <c r="AW121" s="55"/>
      <c r="AX121" s="47"/>
      <c r="AY121" s="49" t="s">
        <v>400</v>
      </c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  <c r="FP121" s="47"/>
      <c r="FQ121" s="47"/>
      <c r="FR121" s="47"/>
      <c r="FS121" s="47"/>
      <c r="FT121" s="47"/>
      <c r="FU121" s="47"/>
      <c r="FV121" s="47"/>
      <c r="FW121" s="47"/>
      <c r="FX121" s="47"/>
      <c r="FY121" s="47"/>
      <c r="FZ121" s="47"/>
      <c r="GA121" s="47"/>
      <c r="GB121" s="47"/>
      <c r="GC121" s="47"/>
      <c r="GD121" s="47"/>
      <c r="GE121" s="47"/>
      <c r="GF121" s="47"/>
      <c r="GG121" s="47"/>
      <c r="GH121" s="47"/>
      <c r="GI121" s="47"/>
      <c r="GJ121" s="47"/>
      <c r="GK121" s="47"/>
      <c r="GL121" s="47"/>
      <c r="GM121" s="47"/>
      <c r="GN121" s="47"/>
      <c r="GO121" s="47"/>
      <c r="GP121" s="47"/>
      <c r="GQ121" s="47"/>
      <c r="GR121" s="47"/>
      <c r="GS121" s="47"/>
      <c r="GT121" s="47"/>
      <c r="GU121" s="47"/>
      <c r="GV121" s="47"/>
      <c r="GW121" s="47"/>
      <c r="GX121" s="47"/>
      <c r="GY121" s="47"/>
      <c r="GZ121" s="47"/>
      <c r="HA121" s="47"/>
      <c r="HB121" s="47"/>
      <c r="HC121" s="47"/>
      <c r="HD121" s="47"/>
      <c r="HE121" s="47"/>
      <c r="HF121" s="47"/>
      <c r="HG121" s="47"/>
      <c r="HH121" s="47"/>
      <c r="HI121" s="47"/>
      <c r="HJ121" s="47"/>
      <c r="HK121" s="47"/>
      <c r="HL121" s="47"/>
      <c r="HM121" s="47"/>
      <c r="HN121" s="47"/>
      <c r="HO121" s="47"/>
      <c r="HP121" s="47"/>
      <c r="HQ121" s="47"/>
      <c r="HR121" s="47"/>
      <c r="HS121" s="47"/>
      <c r="HT121" s="47"/>
      <c r="HU121" s="47"/>
      <c r="HV121" s="47"/>
      <c r="HW121" s="47"/>
      <c r="HX121" s="47"/>
      <c r="HY121" s="47"/>
      <c r="HZ121" s="47"/>
      <c r="IA121" s="47"/>
      <c r="IB121" s="47"/>
      <c r="IC121" s="47"/>
    </row>
    <row r="122" spans="1:237" s="48" customFormat="1" x14ac:dyDescent="0.2">
      <c r="A122" s="37" t="s">
        <v>272</v>
      </c>
      <c r="B122" s="51">
        <v>7</v>
      </c>
      <c r="C122" s="93" t="s">
        <v>401</v>
      </c>
      <c r="D122" s="107" t="s">
        <v>399</v>
      </c>
      <c r="E122" s="56">
        <v>0.5</v>
      </c>
      <c r="F122" s="56">
        <v>0.72</v>
      </c>
      <c r="G122" s="58">
        <v>1</v>
      </c>
      <c r="H122" s="42"/>
      <c r="I122" s="43" t="str">
        <f t="shared" si="145"/>
        <v/>
      </c>
      <c r="J122" s="42"/>
      <c r="K122" s="41" t="str">
        <f t="shared" si="146"/>
        <v/>
      </c>
      <c r="L122" s="65" t="str">
        <f t="shared" si="147"/>
        <v/>
      </c>
      <c r="M122" s="65" t="str">
        <f t="shared" si="148"/>
        <v/>
      </c>
      <c r="N122" s="65" t="str">
        <f t="shared" si="149"/>
        <v/>
      </c>
      <c r="O122" s="42"/>
      <c r="P122" s="41" t="str">
        <f t="shared" si="150"/>
        <v/>
      </c>
      <c r="Q122" s="42"/>
      <c r="R122" s="41" t="str">
        <f t="shared" si="151"/>
        <v/>
      </c>
      <c r="S122" s="42" t="s">
        <v>35</v>
      </c>
      <c r="T122" s="41">
        <f t="shared" si="152"/>
        <v>1</v>
      </c>
      <c r="U122" s="43"/>
      <c r="V122" s="117"/>
      <c r="W122" s="117"/>
      <c r="X122" s="117"/>
      <c r="Y122" s="117"/>
      <c r="Z122" s="117"/>
      <c r="AA122" s="117">
        <f t="shared" si="129"/>
        <v>2.44</v>
      </c>
      <c r="AB122" s="117"/>
      <c r="AC122" s="117"/>
      <c r="AD122" s="117"/>
      <c r="AE122" s="117"/>
      <c r="AF122" s="117"/>
      <c r="AG122" s="41">
        <f>+Tableau274546177178179[[#This Row],[Surf Men ext]]</f>
        <v>1</v>
      </c>
      <c r="AH122" s="43" t="str">
        <f t="shared" si="135"/>
        <v/>
      </c>
      <c r="AI122" s="43" t="str">
        <f t="shared" si="136"/>
        <v/>
      </c>
      <c r="AJ122" s="43" t="str">
        <f t="shared" si="137"/>
        <v/>
      </c>
      <c r="AK122" s="43">
        <f t="shared" si="138"/>
        <v>1</v>
      </c>
      <c r="AL122" s="43" t="str">
        <f t="shared" si="139"/>
        <v/>
      </c>
      <c r="AM122" s="53">
        <f t="shared" si="153"/>
        <v>4.88</v>
      </c>
      <c r="AN122" s="101">
        <v>2028</v>
      </c>
      <c r="AO122" s="54" t="str">
        <f t="shared" si="140"/>
        <v/>
      </c>
      <c r="AP122" s="54" t="str">
        <f t="shared" si="141"/>
        <v/>
      </c>
      <c r="AQ122" s="54" t="str">
        <f t="shared" si="142"/>
        <v/>
      </c>
      <c r="AR122" s="54">
        <f t="shared" si="143"/>
        <v>4.88</v>
      </c>
      <c r="AS122" s="54" t="str">
        <f t="shared" si="144"/>
        <v/>
      </c>
      <c r="AT122" s="54">
        <f t="shared" si="154"/>
        <v>2</v>
      </c>
      <c r="AU122" s="55"/>
      <c r="AV122" s="56" t="s">
        <v>36</v>
      </c>
      <c r="AW122" s="55"/>
      <c r="AX122" s="47"/>
      <c r="AY122" s="49" t="s">
        <v>400</v>
      </c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  <c r="FP122" s="47"/>
      <c r="FQ122" s="47"/>
      <c r="FR122" s="47"/>
      <c r="FS122" s="47"/>
      <c r="FT122" s="47"/>
      <c r="FU122" s="47"/>
      <c r="FV122" s="47"/>
      <c r="FW122" s="47"/>
      <c r="FX122" s="47"/>
      <c r="FY122" s="47"/>
      <c r="FZ122" s="47"/>
      <c r="GA122" s="47"/>
      <c r="GB122" s="47"/>
      <c r="GC122" s="47"/>
      <c r="GD122" s="47"/>
      <c r="GE122" s="47"/>
      <c r="GF122" s="47"/>
      <c r="GG122" s="47"/>
      <c r="GH122" s="47"/>
      <c r="GI122" s="47"/>
      <c r="GJ122" s="47"/>
      <c r="GK122" s="47"/>
      <c r="GL122" s="47"/>
      <c r="GM122" s="47"/>
      <c r="GN122" s="47"/>
      <c r="GO122" s="47"/>
      <c r="GP122" s="47"/>
      <c r="GQ122" s="47"/>
      <c r="GR122" s="47"/>
      <c r="GS122" s="47"/>
      <c r="GT122" s="47"/>
      <c r="GU122" s="47"/>
      <c r="GV122" s="47"/>
      <c r="GW122" s="47"/>
      <c r="GX122" s="47"/>
      <c r="GY122" s="47"/>
      <c r="GZ122" s="47"/>
      <c r="HA122" s="47"/>
      <c r="HB122" s="47"/>
      <c r="HC122" s="47"/>
      <c r="HD122" s="47"/>
      <c r="HE122" s="47"/>
      <c r="HF122" s="47"/>
      <c r="HG122" s="47"/>
      <c r="HH122" s="47"/>
      <c r="HI122" s="47"/>
      <c r="HJ122" s="47"/>
      <c r="HK122" s="47"/>
      <c r="HL122" s="47"/>
      <c r="HM122" s="47"/>
      <c r="HN122" s="47"/>
      <c r="HO122" s="47"/>
      <c r="HP122" s="47"/>
      <c r="HQ122" s="47"/>
      <c r="HR122" s="47"/>
      <c r="HS122" s="47"/>
      <c r="HT122" s="47"/>
      <c r="HU122" s="47"/>
      <c r="HV122" s="47"/>
      <c r="HW122" s="47"/>
      <c r="HX122" s="47"/>
      <c r="HY122" s="47"/>
      <c r="HZ122" s="47"/>
      <c r="IA122" s="47"/>
      <c r="IB122" s="47"/>
      <c r="IC122" s="47"/>
    </row>
    <row r="123" spans="1:237" s="48" customFormat="1" ht="17.25" customHeight="1" x14ac:dyDescent="0.2">
      <c r="A123" s="30" t="s">
        <v>176</v>
      </c>
      <c r="B123" s="31"/>
      <c r="C123" s="32"/>
      <c r="D123" s="32"/>
      <c r="E123" s="32"/>
      <c r="F123" s="32"/>
      <c r="G123" s="33"/>
      <c r="H123" s="34"/>
      <c r="I123" s="31"/>
      <c r="J123" s="34"/>
      <c r="K123" s="31"/>
      <c r="L123" s="68"/>
      <c r="M123" s="68"/>
      <c r="N123" s="68"/>
      <c r="O123" s="34"/>
      <c r="P123" s="31"/>
      <c r="Q123" s="34"/>
      <c r="R123" s="31"/>
      <c r="S123" s="31"/>
      <c r="T123" s="31"/>
      <c r="U123" s="31"/>
      <c r="V123" s="31" t="str">
        <f>IF($AN123=2025,1,"")</f>
        <v/>
      </c>
      <c r="W123" s="31" t="str">
        <f>IF($AN123=2026,1,"")</f>
        <v/>
      </c>
      <c r="X123" s="31" t="str">
        <f>IF($AN123=2027,1,"")</f>
        <v/>
      </c>
      <c r="Y123" s="31" t="str">
        <f>IF($AN123=2028,1,"")</f>
        <v/>
      </c>
      <c r="Z123" s="31" t="str">
        <f>IF($AN123=2029,1,"")</f>
        <v/>
      </c>
      <c r="AA123" s="31">
        <f t="shared" si="129"/>
        <v>0</v>
      </c>
      <c r="AB123" s="31" t="str">
        <f t="shared" si="130"/>
        <v/>
      </c>
      <c r="AC123" s="31" t="str">
        <f t="shared" si="131"/>
        <v/>
      </c>
      <c r="AD123" s="31" t="str">
        <f t="shared" si="132"/>
        <v/>
      </c>
      <c r="AE123" s="31" t="str">
        <f t="shared" si="133"/>
        <v/>
      </c>
      <c r="AF123" s="31" t="str">
        <f t="shared" si="134"/>
        <v/>
      </c>
      <c r="AG123" s="31">
        <f>+Tableau274546177178179[[#This Row],[Surf Men ext]]</f>
        <v>0</v>
      </c>
      <c r="AH123" s="114" t="str">
        <f t="shared" si="135"/>
        <v/>
      </c>
      <c r="AI123" s="114" t="str">
        <f t="shared" si="136"/>
        <v/>
      </c>
      <c r="AJ123" s="114" t="str">
        <f t="shared" si="137"/>
        <v/>
      </c>
      <c r="AK123" s="114" t="str">
        <f t="shared" si="138"/>
        <v/>
      </c>
      <c r="AL123" s="114" t="str">
        <f t="shared" si="139"/>
        <v/>
      </c>
      <c r="AM123" s="35"/>
      <c r="AN123" s="100"/>
      <c r="AO123" s="34" t="str">
        <f t="shared" si="140"/>
        <v/>
      </c>
      <c r="AP123" s="34" t="str">
        <f t="shared" si="141"/>
        <v/>
      </c>
      <c r="AQ123" s="34" t="str">
        <f t="shared" si="142"/>
        <v/>
      </c>
      <c r="AR123" s="34" t="str">
        <f t="shared" si="143"/>
        <v/>
      </c>
      <c r="AS123" s="34" t="str">
        <f t="shared" si="144"/>
        <v/>
      </c>
      <c r="AT123" s="34"/>
      <c r="AU123" s="36"/>
      <c r="AV123" s="32"/>
      <c r="AW123" s="31"/>
      <c r="AX123" s="47"/>
      <c r="AY123" s="49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  <c r="FP123" s="47"/>
      <c r="FQ123" s="47"/>
      <c r="FR123" s="47"/>
      <c r="FS123" s="47"/>
      <c r="FT123" s="47"/>
      <c r="FU123" s="47"/>
      <c r="FV123" s="47"/>
      <c r="FW123" s="47"/>
      <c r="FX123" s="47"/>
      <c r="FY123" s="47"/>
      <c r="FZ123" s="47"/>
      <c r="GA123" s="47"/>
      <c r="GB123" s="47"/>
      <c r="GC123" s="47"/>
      <c r="GD123" s="47"/>
      <c r="GE123" s="47"/>
      <c r="GF123" s="47"/>
      <c r="GG123" s="47"/>
      <c r="GH123" s="47"/>
      <c r="GI123" s="47"/>
      <c r="GJ123" s="47"/>
      <c r="GK123" s="47"/>
      <c r="GL123" s="47"/>
      <c r="GM123" s="47"/>
      <c r="GN123" s="47"/>
      <c r="GO123" s="47"/>
      <c r="GP123" s="47"/>
      <c r="GQ123" s="47"/>
      <c r="GR123" s="47"/>
      <c r="GS123" s="47"/>
      <c r="GT123" s="47"/>
      <c r="GU123" s="47"/>
      <c r="GV123" s="47"/>
      <c r="GW123" s="47"/>
      <c r="GX123" s="47"/>
      <c r="GY123" s="47"/>
      <c r="GZ123" s="47"/>
      <c r="HA123" s="47"/>
      <c r="HB123" s="47"/>
      <c r="HC123" s="47"/>
      <c r="HD123" s="47"/>
      <c r="HE123" s="47"/>
      <c r="HF123" s="47"/>
      <c r="HG123" s="47"/>
      <c r="HH123" s="47"/>
      <c r="HI123" s="47"/>
      <c r="HJ123" s="47"/>
      <c r="HK123" s="47"/>
      <c r="HL123" s="47"/>
      <c r="HM123" s="47"/>
      <c r="HN123" s="47"/>
      <c r="HO123" s="47"/>
      <c r="HP123" s="47"/>
      <c r="HQ123" s="47"/>
      <c r="HR123" s="47"/>
      <c r="HS123" s="47"/>
      <c r="HT123" s="47"/>
      <c r="HU123" s="47"/>
      <c r="HV123" s="47"/>
      <c r="HW123" s="47"/>
      <c r="HX123" s="47"/>
      <c r="HY123" s="47"/>
      <c r="HZ123" s="47"/>
      <c r="IA123" s="47"/>
      <c r="IB123" s="47"/>
      <c r="IC123" s="47"/>
    </row>
    <row r="124" spans="1:237" s="48" customFormat="1" x14ac:dyDescent="0.2">
      <c r="A124" s="37" t="s">
        <v>272</v>
      </c>
      <c r="B124" s="51">
        <v>8</v>
      </c>
      <c r="C124" s="92" t="s">
        <v>402</v>
      </c>
      <c r="D124" s="107" t="s">
        <v>403</v>
      </c>
      <c r="E124" s="56">
        <v>1</v>
      </c>
      <c r="F124" s="56">
        <v>1</v>
      </c>
      <c r="G124" s="52">
        <f t="shared" ref="G124:G135" si="155">E124*F124</f>
        <v>1</v>
      </c>
      <c r="H124" s="42"/>
      <c r="I124" s="43" t="str">
        <f t="shared" ref="I124:I135" si="156">IF(H124="OUI",$G124,"")</f>
        <v/>
      </c>
      <c r="J124" s="42"/>
      <c r="K124" s="41" t="str">
        <f t="shared" ref="K124:K135" si="157">IF(J124="OUI",$G124,"")</f>
        <v/>
      </c>
      <c r="L124" s="65" t="str">
        <f t="shared" ref="L124:L135" si="158">+IF(AU124="X",$K124,"")</f>
        <v/>
      </c>
      <c r="M124" s="65" t="str">
        <f t="shared" ref="M124:M135" si="159">+IF(AV124="X",$K124,"")</f>
        <v/>
      </c>
      <c r="N124" s="65" t="str">
        <f t="shared" ref="N124:N135" si="160">+IF(AW124="X",$K124,"")</f>
        <v/>
      </c>
      <c r="O124" s="42" t="s">
        <v>35</v>
      </c>
      <c r="P124" s="41">
        <f t="shared" ref="P124:P135" si="161">IF(O124="OUI",$G124,"")</f>
        <v>1</v>
      </c>
      <c r="Q124" s="42"/>
      <c r="R124" s="41" t="str">
        <f t="shared" ref="R124:R135" si="162">IF(Q124="OUI",$G124,"")</f>
        <v/>
      </c>
      <c r="S124" s="42"/>
      <c r="T124" s="41" t="str">
        <f t="shared" ref="T124:T135" si="163">IF(S124="OUI",$G124,"")</f>
        <v/>
      </c>
      <c r="U124" s="43"/>
      <c r="V124" s="117"/>
      <c r="W124" s="117"/>
      <c r="X124" s="117"/>
      <c r="Y124" s="117"/>
      <c r="Z124" s="117"/>
      <c r="AA124" s="117">
        <f t="shared" si="129"/>
        <v>4</v>
      </c>
      <c r="AB124" s="117"/>
      <c r="AC124" s="117"/>
      <c r="AD124" s="117"/>
      <c r="AE124" s="117"/>
      <c r="AF124" s="117"/>
      <c r="AG124" s="41">
        <f>+Tableau274546177178179[[#This Row],[Surf Men ext]]</f>
        <v>1</v>
      </c>
      <c r="AH124" s="43" t="str">
        <f t="shared" si="135"/>
        <v/>
      </c>
      <c r="AI124" s="43" t="str">
        <f t="shared" si="136"/>
        <v/>
      </c>
      <c r="AJ124" s="43" t="str">
        <f t="shared" si="137"/>
        <v/>
      </c>
      <c r="AK124" s="43" t="str">
        <f t="shared" si="138"/>
        <v/>
      </c>
      <c r="AL124" s="43">
        <f t="shared" si="139"/>
        <v>1</v>
      </c>
      <c r="AM124" s="53">
        <f t="shared" ref="AM124:AM135" si="164">(2*E124+2*F124)*2</f>
        <v>8</v>
      </c>
      <c r="AN124" s="131">
        <v>2029</v>
      </c>
      <c r="AO124" s="54" t="str">
        <f t="shared" si="140"/>
        <v/>
      </c>
      <c r="AP124" s="54" t="str">
        <f t="shared" si="141"/>
        <v/>
      </c>
      <c r="AQ124" s="54" t="str">
        <f t="shared" si="142"/>
        <v/>
      </c>
      <c r="AR124" s="54" t="str">
        <f t="shared" si="143"/>
        <v/>
      </c>
      <c r="AS124" s="54">
        <f t="shared" si="144"/>
        <v>8</v>
      </c>
      <c r="AT124" s="54">
        <f t="shared" ref="AT124:AT135" si="165">+G124*2</f>
        <v>2</v>
      </c>
      <c r="AU124" s="55"/>
      <c r="AV124" s="56"/>
      <c r="AW124" s="56" t="s">
        <v>36</v>
      </c>
      <c r="AX124" s="47"/>
      <c r="AY124" s="49" t="s">
        <v>179</v>
      </c>
      <c r="AZ124" s="129" t="s">
        <v>663</v>
      </c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  <c r="FP124" s="47"/>
      <c r="FQ124" s="47"/>
      <c r="FR124" s="47"/>
      <c r="FS124" s="47"/>
      <c r="FT124" s="47"/>
      <c r="FU124" s="47"/>
      <c r="FV124" s="47"/>
      <c r="FW124" s="47"/>
      <c r="FX124" s="47"/>
      <c r="FY124" s="47"/>
      <c r="FZ124" s="47"/>
      <c r="GA124" s="47"/>
      <c r="GB124" s="47"/>
      <c r="GC124" s="47"/>
      <c r="GD124" s="47"/>
      <c r="GE124" s="47"/>
      <c r="GF124" s="47"/>
      <c r="GG124" s="47"/>
      <c r="GH124" s="47"/>
      <c r="GI124" s="47"/>
      <c r="GJ124" s="47"/>
      <c r="GK124" s="47"/>
      <c r="GL124" s="47"/>
      <c r="GM124" s="47"/>
      <c r="GN124" s="47"/>
      <c r="GO124" s="47"/>
      <c r="GP124" s="47"/>
      <c r="GQ124" s="47"/>
      <c r="GR124" s="47"/>
      <c r="GS124" s="47"/>
      <c r="GT124" s="47"/>
      <c r="GU124" s="47"/>
      <c r="GV124" s="47"/>
      <c r="GW124" s="47"/>
      <c r="GX124" s="47"/>
      <c r="GY124" s="47"/>
      <c r="GZ124" s="47"/>
      <c r="HA124" s="47"/>
      <c r="HB124" s="47"/>
      <c r="HC124" s="47"/>
      <c r="HD124" s="47"/>
      <c r="HE124" s="47"/>
      <c r="HF124" s="47"/>
      <c r="HG124" s="47"/>
      <c r="HH124" s="47"/>
      <c r="HI124" s="47"/>
      <c r="HJ124" s="47"/>
      <c r="HK124" s="47"/>
      <c r="HL124" s="47"/>
      <c r="HM124" s="47"/>
      <c r="HN124" s="47"/>
      <c r="HO124" s="47"/>
      <c r="HP124" s="47"/>
      <c r="HQ124" s="47"/>
      <c r="HR124" s="47"/>
      <c r="HS124" s="47"/>
      <c r="HT124" s="47"/>
      <c r="HU124" s="47"/>
      <c r="HV124" s="47"/>
      <c r="HW124" s="47"/>
      <c r="HX124" s="47"/>
      <c r="HY124" s="47"/>
      <c r="HZ124" s="47"/>
      <c r="IA124" s="47"/>
      <c r="IB124" s="47"/>
      <c r="IC124" s="47"/>
    </row>
    <row r="125" spans="1:237" s="48" customFormat="1" x14ac:dyDescent="0.2">
      <c r="A125" s="37" t="s">
        <v>272</v>
      </c>
      <c r="B125" s="51">
        <v>8</v>
      </c>
      <c r="C125" s="92" t="s">
        <v>404</v>
      </c>
      <c r="D125" s="107" t="s">
        <v>403</v>
      </c>
      <c r="E125" s="56">
        <v>1</v>
      </c>
      <c r="F125" s="56">
        <v>1</v>
      </c>
      <c r="G125" s="52">
        <f t="shared" si="155"/>
        <v>1</v>
      </c>
      <c r="H125" s="42"/>
      <c r="I125" s="43" t="str">
        <f t="shared" si="156"/>
        <v/>
      </c>
      <c r="J125" s="42"/>
      <c r="K125" s="41" t="str">
        <f t="shared" si="157"/>
        <v/>
      </c>
      <c r="L125" s="65" t="str">
        <f t="shared" si="158"/>
        <v/>
      </c>
      <c r="M125" s="65" t="str">
        <f t="shared" si="159"/>
        <v/>
      </c>
      <c r="N125" s="65" t="str">
        <f t="shared" si="160"/>
        <v/>
      </c>
      <c r="O125" s="42" t="s">
        <v>35</v>
      </c>
      <c r="P125" s="41">
        <f t="shared" si="161"/>
        <v>1</v>
      </c>
      <c r="Q125" s="42"/>
      <c r="R125" s="41" t="str">
        <f t="shared" si="162"/>
        <v/>
      </c>
      <c r="S125" s="42"/>
      <c r="T125" s="41" t="str">
        <f t="shared" si="163"/>
        <v/>
      </c>
      <c r="U125" s="43"/>
      <c r="V125" s="117"/>
      <c r="W125" s="117"/>
      <c r="X125" s="117"/>
      <c r="Y125" s="117"/>
      <c r="Z125" s="117"/>
      <c r="AA125" s="117">
        <f t="shared" si="129"/>
        <v>4</v>
      </c>
      <c r="AB125" s="117"/>
      <c r="AC125" s="117"/>
      <c r="AD125" s="117"/>
      <c r="AE125" s="117"/>
      <c r="AF125" s="117"/>
      <c r="AG125" s="41">
        <f>+Tableau274546177178179[[#This Row],[Surf Men ext]]</f>
        <v>1</v>
      </c>
      <c r="AH125" s="43" t="str">
        <f t="shared" si="135"/>
        <v/>
      </c>
      <c r="AI125" s="43" t="str">
        <f t="shared" si="136"/>
        <v/>
      </c>
      <c r="AJ125" s="43" t="str">
        <f t="shared" si="137"/>
        <v/>
      </c>
      <c r="AK125" s="43" t="str">
        <f t="shared" si="138"/>
        <v/>
      </c>
      <c r="AL125" s="43">
        <f t="shared" si="139"/>
        <v>1</v>
      </c>
      <c r="AM125" s="53">
        <f t="shared" si="164"/>
        <v>8</v>
      </c>
      <c r="AN125" s="131">
        <v>2029</v>
      </c>
      <c r="AO125" s="54" t="str">
        <f t="shared" si="140"/>
        <v/>
      </c>
      <c r="AP125" s="54" t="str">
        <f t="shared" si="141"/>
        <v/>
      </c>
      <c r="AQ125" s="54" t="str">
        <f t="shared" si="142"/>
        <v/>
      </c>
      <c r="AR125" s="54" t="str">
        <f t="shared" si="143"/>
        <v/>
      </c>
      <c r="AS125" s="54">
        <f t="shared" si="144"/>
        <v>8</v>
      </c>
      <c r="AT125" s="54">
        <f t="shared" si="165"/>
        <v>2</v>
      </c>
      <c r="AU125" s="55"/>
      <c r="AV125" s="56"/>
      <c r="AW125" s="56" t="s">
        <v>36</v>
      </c>
      <c r="AX125" s="47"/>
      <c r="AY125" s="49" t="s">
        <v>179</v>
      </c>
      <c r="AZ125" s="129" t="s">
        <v>663</v>
      </c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  <c r="FP125" s="47"/>
      <c r="FQ125" s="47"/>
      <c r="FR125" s="47"/>
      <c r="FS125" s="47"/>
      <c r="FT125" s="47"/>
      <c r="FU125" s="47"/>
      <c r="FV125" s="47"/>
      <c r="FW125" s="47"/>
      <c r="FX125" s="47"/>
      <c r="FY125" s="47"/>
      <c r="FZ125" s="47"/>
      <c r="GA125" s="47"/>
      <c r="GB125" s="47"/>
      <c r="GC125" s="47"/>
      <c r="GD125" s="47"/>
      <c r="GE125" s="47"/>
      <c r="GF125" s="47"/>
      <c r="GG125" s="47"/>
      <c r="GH125" s="47"/>
      <c r="GI125" s="47"/>
      <c r="GJ125" s="47"/>
      <c r="GK125" s="47"/>
      <c r="GL125" s="47"/>
      <c r="GM125" s="47"/>
      <c r="GN125" s="47"/>
      <c r="GO125" s="47"/>
      <c r="GP125" s="47"/>
      <c r="GQ125" s="47"/>
      <c r="GR125" s="47"/>
      <c r="GS125" s="47"/>
      <c r="GT125" s="47"/>
      <c r="GU125" s="47"/>
      <c r="GV125" s="47"/>
      <c r="GW125" s="47"/>
      <c r="GX125" s="47"/>
      <c r="GY125" s="47"/>
      <c r="GZ125" s="47"/>
      <c r="HA125" s="47"/>
      <c r="HB125" s="47"/>
      <c r="HC125" s="47"/>
      <c r="HD125" s="47"/>
      <c r="HE125" s="47"/>
      <c r="HF125" s="47"/>
      <c r="HG125" s="47"/>
      <c r="HH125" s="47"/>
      <c r="HI125" s="47"/>
      <c r="HJ125" s="47"/>
      <c r="HK125" s="47"/>
      <c r="HL125" s="47"/>
      <c r="HM125" s="47"/>
      <c r="HN125" s="47"/>
      <c r="HO125" s="47"/>
      <c r="HP125" s="47"/>
      <c r="HQ125" s="47"/>
      <c r="HR125" s="47"/>
      <c r="HS125" s="47"/>
      <c r="HT125" s="47"/>
      <c r="HU125" s="47"/>
      <c r="HV125" s="47"/>
      <c r="HW125" s="47"/>
      <c r="HX125" s="47"/>
      <c r="HY125" s="47"/>
      <c r="HZ125" s="47"/>
      <c r="IA125" s="47"/>
      <c r="IB125" s="47"/>
      <c r="IC125" s="47"/>
    </row>
    <row r="126" spans="1:237" s="48" customFormat="1" x14ac:dyDescent="0.2">
      <c r="A126" s="37" t="s">
        <v>272</v>
      </c>
      <c r="B126" s="51">
        <v>8</v>
      </c>
      <c r="C126" s="92" t="s">
        <v>405</v>
      </c>
      <c r="D126" s="107" t="s">
        <v>403</v>
      </c>
      <c r="E126" s="56">
        <v>1</v>
      </c>
      <c r="F126" s="56">
        <v>1</v>
      </c>
      <c r="G126" s="52">
        <f t="shared" si="155"/>
        <v>1</v>
      </c>
      <c r="H126" s="42"/>
      <c r="I126" s="43" t="str">
        <f t="shared" si="156"/>
        <v/>
      </c>
      <c r="J126" s="42"/>
      <c r="K126" s="41" t="str">
        <f t="shared" si="157"/>
        <v/>
      </c>
      <c r="L126" s="65" t="str">
        <f t="shared" si="158"/>
        <v/>
      </c>
      <c r="M126" s="65" t="str">
        <f t="shared" si="159"/>
        <v/>
      </c>
      <c r="N126" s="65" t="str">
        <f t="shared" si="160"/>
        <v/>
      </c>
      <c r="O126" s="42" t="s">
        <v>35</v>
      </c>
      <c r="P126" s="41">
        <f t="shared" si="161"/>
        <v>1</v>
      </c>
      <c r="Q126" s="42"/>
      <c r="R126" s="41" t="str">
        <f t="shared" si="162"/>
        <v/>
      </c>
      <c r="S126" s="42"/>
      <c r="T126" s="41" t="str">
        <f t="shared" si="163"/>
        <v/>
      </c>
      <c r="U126" s="43"/>
      <c r="V126" s="117"/>
      <c r="W126" s="117"/>
      <c r="X126" s="117"/>
      <c r="Y126" s="117"/>
      <c r="Z126" s="117"/>
      <c r="AA126" s="117">
        <f t="shared" si="129"/>
        <v>4</v>
      </c>
      <c r="AB126" s="117"/>
      <c r="AC126" s="117"/>
      <c r="AD126" s="117"/>
      <c r="AE126" s="117"/>
      <c r="AF126" s="117"/>
      <c r="AG126" s="41">
        <f>+Tableau274546177178179[[#This Row],[Surf Men ext]]</f>
        <v>1</v>
      </c>
      <c r="AH126" s="43" t="str">
        <f t="shared" si="135"/>
        <v/>
      </c>
      <c r="AI126" s="43" t="str">
        <f t="shared" si="136"/>
        <v/>
      </c>
      <c r="AJ126" s="43" t="str">
        <f t="shared" si="137"/>
        <v/>
      </c>
      <c r="AK126" s="43" t="str">
        <f t="shared" si="138"/>
        <v/>
      </c>
      <c r="AL126" s="43">
        <f t="shared" si="139"/>
        <v>1</v>
      </c>
      <c r="AM126" s="53">
        <f t="shared" si="164"/>
        <v>8</v>
      </c>
      <c r="AN126" s="131">
        <v>2029</v>
      </c>
      <c r="AO126" s="54" t="str">
        <f t="shared" si="140"/>
        <v/>
      </c>
      <c r="AP126" s="54" t="str">
        <f t="shared" si="141"/>
        <v/>
      </c>
      <c r="AQ126" s="54" t="str">
        <f t="shared" si="142"/>
        <v/>
      </c>
      <c r="AR126" s="54" t="str">
        <f t="shared" si="143"/>
        <v/>
      </c>
      <c r="AS126" s="54">
        <f t="shared" si="144"/>
        <v>8</v>
      </c>
      <c r="AT126" s="54">
        <f t="shared" si="165"/>
        <v>2</v>
      </c>
      <c r="AU126" s="55"/>
      <c r="AV126" s="56"/>
      <c r="AW126" s="56" t="s">
        <v>36</v>
      </c>
      <c r="AX126" s="47"/>
      <c r="AY126" s="49" t="s">
        <v>179</v>
      </c>
      <c r="AZ126" s="129" t="s">
        <v>663</v>
      </c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  <c r="FP126" s="47"/>
      <c r="FQ126" s="47"/>
      <c r="FR126" s="47"/>
      <c r="FS126" s="47"/>
      <c r="FT126" s="47"/>
      <c r="FU126" s="47"/>
      <c r="FV126" s="47"/>
      <c r="FW126" s="47"/>
      <c r="FX126" s="47"/>
      <c r="FY126" s="47"/>
      <c r="FZ126" s="47"/>
      <c r="GA126" s="47"/>
      <c r="GB126" s="47"/>
      <c r="GC126" s="47"/>
      <c r="GD126" s="47"/>
      <c r="GE126" s="47"/>
      <c r="GF126" s="47"/>
      <c r="GG126" s="47"/>
      <c r="GH126" s="47"/>
      <c r="GI126" s="47"/>
      <c r="GJ126" s="47"/>
      <c r="GK126" s="47"/>
      <c r="GL126" s="47"/>
      <c r="GM126" s="47"/>
      <c r="GN126" s="47"/>
      <c r="GO126" s="47"/>
      <c r="GP126" s="47"/>
      <c r="GQ126" s="47"/>
      <c r="GR126" s="47"/>
      <c r="GS126" s="47"/>
      <c r="GT126" s="47"/>
      <c r="GU126" s="47"/>
      <c r="GV126" s="47"/>
      <c r="GW126" s="47"/>
      <c r="GX126" s="47"/>
      <c r="GY126" s="47"/>
      <c r="GZ126" s="47"/>
      <c r="HA126" s="47"/>
      <c r="HB126" s="47"/>
      <c r="HC126" s="47"/>
      <c r="HD126" s="47"/>
      <c r="HE126" s="47"/>
      <c r="HF126" s="47"/>
      <c r="HG126" s="47"/>
      <c r="HH126" s="47"/>
      <c r="HI126" s="47"/>
      <c r="HJ126" s="47"/>
      <c r="HK126" s="47"/>
      <c r="HL126" s="47"/>
      <c r="HM126" s="47"/>
      <c r="HN126" s="47"/>
      <c r="HO126" s="47"/>
      <c r="HP126" s="47"/>
      <c r="HQ126" s="47"/>
      <c r="HR126" s="47"/>
      <c r="HS126" s="47"/>
      <c r="HT126" s="47"/>
      <c r="HU126" s="47"/>
      <c r="HV126" s="47"/>
      <c r="HW126" s="47"/>
      <c r="HX126" s="47"/>
      <c r="HY126" s="47"/>
      <c r="HZ126" s="47"/>
      <c r="IA126" s="47"/>
      <c r="IB126" s="47"/>
      <c r="IC126" s="47"/>
    </row>
    <row r="127" spans="1:237" s="48" customFormat="1" x14ac:dyDescent="0.2">
      <c r="A127" s="37" t="s">
        <v>272</v>
      </c>
      <c r="B127" s="51">
        <v>8</v>
      </c>
      <c r="C127" s="92" t="s">
        <v>406</v>
      </c>
      <c r="D127" s="107" t="s">
        <v>407</v>
      </c>
      <c r="E127" s="56">
        <v>2.23</v>
      </c>
      <c r="F127" s="56">
        <v>2.1</v>
      </c>
      <c r="G127" s="52"/>
      <c r="H127" s="42"/>
      <c r="I127" s="43" t="str">
        <f t="shared" si="156"/>
        <v/>
      </c>
      <c r="J127" s="42" t="s">
        <v>35</v>
      </c>
      <c r="K127" s="41">
        <f t="shared" si="157"/>
        <v>0</v>
      </c>
      <c r="L127" s="65">
        <f t="shared" si="158"/>
        <v>0</v>
      </c>
      <c r="M127" s="65" t="str">
        <f t="shared" si="159"/>
        <v/>
      </c>
      <c r="N127" s="65" t="str">
        <f t="shared" si="160"/>
        <v/>
      </c>
      <c r="O127" s="42"/>
      <c r="P127" s="41" t="str">
        <f t="shared" si="161"/>
        <v/>
      </c>
      <c r="Q127" s="42"/>
      <c r="R127" s="41" t="str">
        <f t="shared" si="162"/>
        <v/>
      </c>
      <c r="S127" s="42"/>
      <c r="T127" s="41" t="str">
        <f t="shared" si="163"/>
        <v/>
      </c>
      <c r="U127" s="43" t="s">
        <v>35</v>
      </c>
      <c r="V127" s="43" t="str">
        <f>IF($AN127=2025,1,"")</f>
        <v/>
      </c>
      <c r="W127" s="43" t="str">
        <f>IF($AN127=2026,1,"")</f>
        <v/>
      </c>
      <c r="X127" s="43" t="str">
        <f>IF($AN127=2027,1,"")</f>
        <v/>
      </c>
      <c r="Y127" s="43" t="str">
        <f>IF($AN127=2028,1,"")</f>
        <v/>
      </c>
      <c r="Z127" s="43">
        <f>IF($AN127=2029,1,"")</f>
        <v>1</v>
      </c>
      <c r="AA127" s="43">
        <f t="shared" si="129"/>
        <v>8.66</v>
      </c>
      <c r="AB127" s="117"/>
      <c r="AC127" s="117"/>
      <c r="AD127" s="117"/>
      <c r="AE127" s="117"/>
      <c r="AF127" s="117"/>
      <c r="AG127" s="41">
        <f>+Tableau274546177178179[[#This Row],[Surf Men ext]]</f>
        <v>0</v>
      </c>
      <c r="AH127" s="43" t="str">
        <f t="shared" si="135"/>
        <v/>
      </c>
      <c r="AI127" s="43" t="str">
        <f t="shared" si="136"/>
        <v/>
      </c>
      <c r="AJ127" s="43" t="str">
        <f t="shared" si="137"/>
        <v/>
      </c>
      <c r="AK127" s="43" t="str">
        <f t="shared" si="138"/>
        <v/>
      </c>
      <c r="AL127" s="43">
        <f t="shared" si="139"/>
        <v>0</v>
      </c>
      <c r="AM127" s="53">
        <f t="shared" si="164"/>
        <v>17.32</v>
      </c>
      <c r="AN127" s="131">
        <v>2029</v>
      </c>
      <c r="AO127" s="54" t="str">
        <f t="shared" si="140"/>
        <v/>
      </c>
      <c r="AP127" s="54" t="str">
        <f t="shared" si="141"/>
        <v/>
      </c>
      <c r="AQ127" s="54" t="str">
        <f t="shared" si="142"/>
        <v/>
      </c>
      <c r="AR127" s="54" t="str">
        <f t="shared" si="143"/>
        <v/>
      </c>
      <c r="AS127" s="54">
        <f t="shared" si="144"/>
        <v>17.32</v>
      </c>
      <c r="AT127" s="54">
        <f t="shared" si="165"/>
        <v>0</v>
      </c>
      <c r="AU127" s="56" t="s">
        <v>36</v>
      </c>
      <c r="AV127" s="56"/>
      <c r="AW127" s="56"/>
      <c r="AX127" s="47"/>
      <c r="AY127" s="49" t="s">
        <v>408</v>
      </c>
      <c r="AZ127" s="129" t="s">
        <v>663</v>
      </c>
      <c r="BA127" s="47"/>
      <c r="BB127" s="49" t="s">
        <v>695</v>
      </c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  <c r="FP127" s="47"/>
      <c r="FQ127" s="47"/>
      <c r="FR127" s="47"/>
      <c r="FS127" s="47"/>
      <c r="FT127" s="47"/>
      <c r="FU127" s="47"/>
      <c r="FV127" s="47"/>
      <c r="FW127" s="47"/>
      <c r="FX127" s="47"/>
      <c r="FY127" s="47"/>
      <c r="FZ127" s="47"/>
      <c r="GA127" s="47"/>
      <c r="GB127" s="47"/>
      <c r="GC127" s="47"/>
      <c r="GD127" s="47"/>
      <c r="GE127" s="47"/>
      <c r="GF127" s="47"/>
      <c r="GG127" s="47"/>
      <c r="GH127" s="47"/>
      <c r="GI127" s="47"/>
      <c r="GJ127" s="47"/>
      <c r="GK127" s="47"/>
      <c r="GL127" s="47"/>
      <c r="GM127" s="47"/>
      <c r="GN127" s="47"/>
      <c r="GO127" s="47"/>
      <c r="GP127" s="47"/>
      <c r="GQ127" s="47"/>
      <c r="GR127" s="47"/>
      <c r="GS127" s="47"/>
      <c r="GT127" s="47"/>
      <c r="GU127" s="47"/>
      <c r="GV127" s="47"/>
      <c r="GW127" s="47"/>
      <c r="GX127" s="47"/>
      <c r="GY127" s="47"/>
      <c r="GZ127" s="47"/>
      <c r="HA127" s="47"/>
      <c r="HB127" s="47"/>
      <c r="HC127" s="47"/>
      <c r="HD127" s="47"/>
      <c r="HE127" s="47"/>
      <c r="HF127" s="47"/>
      <c r="HG127" s="47"/>
      <c r="HH127" s="47"/>
      <c r="HI127" s="47"/>
      <c r="HJ127" s="47"/>
      <c r="HK127" s="47"/>
      <c r="HL127" s="47"/>
      <c r="HM127" s="47"/>
      <c r="HN127" s="47"/>
      <c r="HO127" s="47"/>
      <c r="HP127" s="47"/>
      <c r="HQ127" s="47"/>
      <c r="HR127" s="47"/>
      <c r="HS127" s="47"/>
      <c r="HT127" s="47"/>
      <c r="HU127" s="47"/>
      <c r="HV127" s="47"/>
      <c r="HW127" s="47"/>
      <c r="HX127" s="47"/>
      <c r="HY127" s="47"/>
      <c r="HZ127" s="47"/>
      <c r="IA127" s="47"/>
      <c r="IB127" s="47"/>
      <c r="IC127" s="47"/>
    </row>
    <row r="128" spans="1:237" s="48" customFormat="1" x14ac:dyDescent="0.2">
      <c r="A128" s="37" t="s">
        <v>272</v>
      </c>
      <c r="B128" s="51">
        <v>8</v>
      </c>
      <c r="C128" s="92" t="s">
        <v>409</v>
      </c>
      <c r="D128" s="107" t="s">
        <v>407</v>
      </c>
      <c r="E128" s="56">
        <v>2.23</v>
      </c>
      <c r="F128" s="56">
        <v>2.1</v>
      </c>
      <c r="G128" s="52"/>
      <c r="H128" s="42"/>
      <c r="I128" s="43" t="str">
        <f t="shared" si="156"/>
        <v/>
      </c>
      <c r="J128" s="42" t="s">
        <v>35</v>
      </c>
      <c r="K128" s="41">
        <f t="shared" si="157"/>
        <v>0</v>
      </c>
      <c r="L128" s="65">
        <f t="shared" si="158"/>
        <v>0</v>
      </c>
      <c r="M128" s="65" t="str">
        <f t="shared" si="159"/>
        <v/>
      </c>
      <c r="N128" s="65" t="str">
        <f t="shared" si="160"/>
        <v/>
      </c>
      <c r="O128" s="42"/>
      <c r="P128" s="41" t="str">
        <f t="shared" si="161"/>
        <v/>
      </c>
      <c r="Q128" s="42"/>
      <c r="R128" s="41" t="str">
        <f t="shared" si="162"/>
        <v/>
      </c>
      <c r="S128" s="42"/>
      <c r="T128" s="41" t="str">
        <f t="shared" si="163"/>
        <v/>
      </c>
      <c r="U128" s="43" t="s">
        <v>35</v>
      </c>
      <c r="V128" s="43" t="str">
        <f>IF($AN128=2025,1,"")</f>
        <v/>
      </c>
      <c r="W128" s="43" t="str">
        <f>IF($AN128=2026,1,"")</f>
        <v/>
      </c>
      <c r="X128" s="43" t="str">
        <f>IF($AN128=2027,1,"")</f>
        <v/>
      </c>
      <c r="Y128" s="43" t="str">
        <f>IF($AN128=2028,1,"")</f>
        <v/>
      </c>
      <c r="Z128" s="43">
        <f>IF($AN128=2029,1,"")</f>
        <v>1</v>
      </c>
      <c r="AA128" s="43">
        <f t="shared" si="129"/>
        <v>8.66</v>
      </c>
      <c r="AB128" s="117"/>
      <c r="AC128" s="117"/>
      <c r="AD128" s="117"/>
      <c r="AE128" s="117"/>
      <c r="AF128" s="117"/>
      <c r="AG128" s="41">
        <f>+Tableau274546177178179[[#This Row],[Surf Men ext]]</f>
        <v>0</v>
      </c>
      <c r="AH128" s="43" t="str">
        <f t="shared" si="135"/>
        <v/>
      </c>
      <c r="AI128" s="43" t="str">
        <f t="shared" si="136"/>
        <v/>
      </c>
      <c r="AJ128" s="43" t="str">
        <f t="shared" si="137"/>
        <v/>
      </c>
      <c r="AK128" s="43" t="str">
        <f t="shared" si="138"/>
        <v/>
      </c>
      <c r="AL128" s="43">
        <f t="shared" si="139"/>
        <v>0</v>
      </c>
      <c r="AM128" s="53">
        <f t="shared" si="164"/>
        <v>17.32</v>
      </c>
      <c r="AN128" s="131">
        <v>2029</v>
      </c>
      <c r="AO128" s="54" t="str">
        <f t="shared" si="140"/>
        <v/>
      </c>
      <c r="AP128" s="54" t="str">
        <f t="shared" si="141"/>
        <v/>
      </c>
      <c r="AQ128" s="54" t="str">
        <f t="shared" si="142"/>
        <v/>
      </c>
      <c r="AR128" s="54" t="str">
        <f t="shared" si="143"/>
        <v/>
      </c>
      <c r="AS128" s="54">
        <f t="shared" si="144"/>
        <v>17.32</v>
      </c>
      <c r="AT128" s="54">
        <f t="shared" si="165"/>
        <v>0</v>
      </c>
      <c r="AU128" s="56" t="s">
        <v>36</v>
      </c>
      <c r="AV128" s="56"/>
      <c r="AW128" s="56"/>
      <c r="AX128" s="47"/>
      <c r="AY128" s="49" t="s">
        <v>408</v>
      </c>
      <c r="AZ128" s="129" t="s">
        <v>663</v>
      </c>
      <c r="BA128" s="47"/>
      <c r="BB128" s="49" t="s">
        <v>695</v>
      </c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  <c r="FP128" s="47"/>
      <c r="FQ128" s="47"/>
      <c r="FR128" s="47"/>
      <c r="FS128" s="47"/>
      <c r="FT128" s="47"/>
      <c r="FU128" s="47"/>
      <c r="FV128" s="47"/>
      <c r="FW128" s="47"/>
      <c r="FX128" s="47"/>
      <c r="FY128" s="47"/>
      <c r="FZ128" s="47"/>
      <c r="GA128" s="47"/>
      <c r="GB128" s="47"/>
      <c r="GC128" s="47"/>
      <c r="GD128" s="47"/>
      <c r="GE128" s="47"/>
      <c r="GF128" s="47"/>
      <c r="GG128" s="47"/>
      <c r="GH128" s="47"/>
      <c r="GI128" s="47"/>
      <c r="GJ128" s="47"/>
      <c r="GK128" s="47"/>
      <c r="GL128" s="47"/>
      <c r="GM128" s="47"/>
      <c r="GN128" s="47"/>
      <c r="GO128" s="47"/>
      <c r="GP128" s="47"/>
      <c r="GQ128" s="47"/>
      <c r="GR128" s="47"/>
      <c r="GS128" s="47"/>
      <c r="GT128" s="47"/>
      <c r="GU128" s="47"/>
      <c r="GV128" s="47"/>
      <c r="GW128" s="47"/>
      <c r="GX128" s="47"/>
      <c r="GY128" s="47"/>
      <c r="GZ128" s="47"/>
      <c r="HA128" s="47"/>
      <c r="HB128" s="47"/>
      <c r="HC128" s="47"/>
      <c r="HD128" s="47"/>
      <c r="HE128" s="47"/>
      <c r="HF128" s="47"/>
      <c r="HG128" s="47"/>
      <c r="HH128" s="47"/>
      <c r="HI128" s="47"/>
      <c r="HJ128" s="47"/>
      <c r="HK128" s="47"/>
      <c r="HL128" s="47"/>
      <c r="HM128" s="47"/>
      <c r="HN128" s="47"/>
      <c r="HO128" s="47"/>
      <c r="HP128" s="47"/>
      <c r="HQ128" s="47"/>
      <c r="HR128" s="47"/>
      <c r="HS128" s="47"/>
      <c r="HT128" s="47"/>
      <c r="HU128" s="47"/>
      <c r="HV128" s="47"/>
      <c r="HW128" s="47"/>
      <c r="HX128" s="47"/>
      <c r="HY128" s="47"/>
      <c r="HZ128" s="47"/>
      <c r="IA128" s="47"/>
      <c r="IB128" s="47"/>
      <c r="IC128" s="47"/>
    </row>
    <row r="129" spans="1:237" s="48" customFormat="1" x14ac:dyDescent="0.2">
      <c r="A129" s="37" t="s">
        <v>272</v>
      </c>
      <c r="B129" s="51">
        <v>8</v>
      </c>
      <c r="C129" s="92" t="s">
        <v>410</v>
      </c>
      <c r="D129" s="107" t="s">
        <v>407</v>
      </c>
      <c r="E129" s="56">
        <v>2.23</v>
      </c>
      <c r="F129" s="56">
        <v>2.1</v>
      </c>
      <c r="G129" s="52"/>
      <c r="H129" s="42"/>
      <c r="I129" s="43" t="str">
        <f t="shared" si="156"/>
        <v/>
      </c>
      <c r="J129" s="42" t="s">
        <v>35</v>
      </c>
      <c r="K129" s="41">
        <f t="shared" si="157"/>
        <v>0</v>
      </c>
      <c r="L129" s="65">
        <f t="shared" si="158"/>
        <v>0</v>
      </c>
      <c r="M129" s="65" t="str">
        <f t="shared" si="159"/>
        <v/>
      </c>
      <c r="N129" s="65" t="str">
        <f t="shared" si="160"/>
        <v/>
      </c>
      <c r="O129" s="42"/>
      <c r="P129" s="41" t="str">
        <f t="shared" si="161"/>
        <v/>
      </c>
      <c r="Q129" s="42"/>
      <c r="R129" s="41" t="str">
        <f t="shared" si="162"/>
        <v/>
      </c>
      <c r="S129" s="42"/>
      <c r="T129" s="41" t="str">
        <f t="shared" si="163"/>
        <v/>
      </c>
      <c r="U129" s="43" t="s">
        <v>35</v>
      </c>
      <c r="V129" s="43" t="str">
        <f>IF($AN129=2025,1,"")</f>
        <v/>
      </c>
      <c r="W129" s="43" t="str">
        <f>IF($AN129=2026,1,"")</f>
        <v/>
      </c>
      <c r="X129" s="43" t="str">
        <f>IF($AN129=2027,1,"")</f>
        <v/>
      </c>
      <c r="Y129" s="43" t="str">
        <f>IF($AN129=2028,1,"")</f>
        <v/>
      </c>
      <c r="Z129" s="43">
        <f>IF($AN129=2029,1,"")</f>
        <v>1</v>
      </c>
      <c r="AA129" s="43">
        <f t="shared" si="129"/>
        <v>8.66</v>
      </c>
      <c r="AB129" s="117"/>
      <c r="AC129" s="117"/>
      <c r="AD129" s="117"/>
      <c r="AE129" s="117"/>
      <c r="AF129" s="117"/>
      <c r="AG129" s="41">
        <f>+Tableau274546177178179[[#This Row],[Surf Men ext]]</f>
        <v>0</v>
      </c>
      <c r="AH129" s="43" t="str">
        <f t="shared" si="135"/>
        <v/>
      </c>
      <c r="AI129" s="43" t="str">
        <f t="shared" si="136"/>
        <v/>
      </c>
      <c r="AJ129" s="43" t="str">
        <f t="shared" si="137"/>
        <v/>
      </c>
      <c r="AK129" s="43" t="str">
        <f t="shared" si="138"/>
        <v/>
      </c>
      <c r="AL129" s="43">
        <f t="shared" si="139"/>
        <v>0</v>
      </c>
      <c r="AM129" s="53">
        <f t="shared" si="164"/>
        <v>17.32</v>
      </c>
      <c r="AN129" s="131">
        <v>2029</v>
      </c>
      <c r="AO129" s="54" t="str">
        <f t="shared" si="140"/>
        <v/>
      </c>
      <c r="AP129" s="54" t="str">
        <f t="shared" si="141"/>
        <v/>
      </c>
      <c r="AQ129" s="54" t="str">
        <f t="shared" si="142"/>
        <v/>
      </c>
      <c r="AR129" s="54" t="str">
        <f t="shared" si="143"/>
        <v/>
      </c>
      <c r="AS129" s="54">
        <f t="shared" si="144"/>
        <v>17.32</v>
      </c>
      <c r="AT129" s="54">
        <f t="shared" si="165"/>
        <v>0</v>
      </c>
      <c r="AU129" s="56" t="s">
        <v>36</v>
      </c>
      <c r="AV129" s="56"/>
      <c r="AW129" s="56"/>
      <c r="AX129" s="47"/>
      <c r="AY129" s="49" t="s">
        <v>408</v>
      </c>
      <c r="AZ129" s="129" t="s">
        <v>663</v>
      </c>
      <c r="BA129" s="47"/>
      <c r="BB129" s="49" t="s">
        <v>695</v>
      </c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  <c r="DM129" s="47"/>
      <c r="DN129" s="47"/>
      <c r="DO129" s="47"/>
      <c r="DP129" s="47"/>
      <c r="DQ129" s="47"/>
      <c r="DR129" s="47"/>
      <c r="DS129" s="47"/>
      <c r="DT129" s="47"/>
      <c r="DU129" s="47"/>
      <c r="DV129" s="47"/>
      <c r="DW129" s="47"/>
      <c r="DX129" s="47"/>
      <c r="DY129" s="47"/>
      <c r="DZ129" s="47"/>
      <c r="EA129" s="47"/>
      <c r="EB129" s="47"/>
      <c r="EC129" s="47"/>
      <c r="ED129" s="47"/>
      <c r="EE129" s="47"/>
      <c r="EF129" s="47"/>
      <c r="EG129" s="47"/>
      <c r="EH129" s="47"/>
      <c r="EI129" s="47"/>
      <c r="EJ129" s="47"/>
      <c r="EK129" s="47"/>
      <c r="EL129" s="47"/>
      <c r="EM129" s="47"/>
      <c r="EN129" s="47"/>
      <c r="EO129" s="47"/>
      <c r="EP129" s="47"/>
      <c r="EQ129" s="47"/>
      <c r="ER129" s="47"/>
      <c r="ES129" s="47"/>
      <c r="ET129" s="47"/>
      <c r="EU129" s="47"/>
      <c r="EV129" s="47"/>
      <c r="EW129" s="47"/>
      <c r="EX129" s="47"/>
      <c r="EY129" s="47"/>
      <c r="EZ129" s="47"/>
      <c r="FA129" s="47"/>
      <c r="FB129" s="47"/>
      <c r="FC129" s="47"/>
      <c r="FD129" s="47"/>
      <c r="FE129" s="47"/>
      <c r="FF129" s="47"/>
      <c r="FG129" s="47"/>
      <c r="FH129" s="47"/>
      <c r="FI129" s="47"/>
      <c r="FJ129" s="47"/>
      <c r="FK129" s="47"/>
      <c r="FL129" s="47"/>
      <c r="FM129" s="47"/>
      <c r="FN129" s="47"/>
      <c r="FO129" s="47"/>
      <c r="FP129" s="47"/>
      <c r="FQ129" s="47"/>
      <c r="FR129" s="47"/>
      <c r="FS129" s="47"/>
      <c r="FT129" s="47"/>
      <c r="FU129" s="47"/>
      <c r="FV129" s="47"/>
      <c r="FW129" s="47"/>
      <c r="FX129" s="47"/>
      <c r="FY129" s="47"/>
      <c r="FZ129" s="47"/>
      <c r="GA129" s="47"/>
      <c r="GB129" s="47"/>
      <c r="GC129" s="47"/>
      <c r="GD129" s="47"/>
      <c r="GE129" s="47"/>
      <c r="GF129" s="47"/>
      <c r="GG129" s="47"/>
      <c r="GH129" s="47"/>
      <c r="GI129" s="47"/>
      <c r="GJ129" s="47"/>
      <c r="GK129" s="47"/>
      <c r="GL129" s="47"/>
      <c r="GM129" s="47"/>
      <c r="GN129" s="47"/>
      <c r="GO129" s="47"/>
      <c r="GP129" s="47"/>
      <c r="GQ129" s="47"/>
      <c r="GR129" s="47"/>
      <c r="GS129" s="47"/>
      <c r="GT129" s="47"/>
      <c r="GU129" s="47"/>
      <c r="GV129" s="47"/>
      <c r="GW129" s="47"/>
      <c r="GX129" s="47"/>
      <c r="GY129" s="47"/>
      <c r="GZ129" s="47"/>
      <c r="HA129" s="47"/>
      <c r="HB129" s="47"/>
      <c r="HC129" s="47"/>
      <c r="HD129" s="47"/>
      <c r="HE129" s="47"/>
      <c r="HF129" s="47"/>
      <c r="HG129" s="47"/>
      <c r="HH129" s="47"/>
      <c r="HI129" s="47"/>
      <c r="HJ129" s="47"/>
      <c r="HK129" s="47"/>
      <c r="HL129" s="47"/>
      <c r="HM129" s="47"/>
      <c r="HN129" s="47"/>
      <c r="HO129" s="47"/>
      <c r="HP129" s="47"/>
      <c r="HQ129" s="47"/>
      <c r="HR129" s="47"/>
      <c r="HS129" s="47"/>
      <c r="HT129" s="47"/>
      <c r="HU129" s="47"/>
      <c r="HV129" s="47"/>
      <c r="HW129" s="47"/>
      <c r="HX129" s="47"/>
      <c r="HY129" s="47"/>
      <c r="HZ129" s="47"/>
      <c r="IA129" s="47"/>
      <c r="IB129" s="47"/>
      <c r="IC129" s="47"/>
    </row>
    <row r="130" spans="1:237" s="48" customFormat="1" x14ac:dyDescent="0.2">
      <c r="A130" s="37" t="s">
        <v>272</v>
      </c>
      <c r="B130" s="51">
        <v>8</v>
      </c>
      <c r="C130" s="92" t="s">
        <v>411</v>
      </c>
      <c r="D130" s="107" t="s">
        <v>403</v>
      </c>
      <c r="E130" s="56">
        <v>1</v>
      </c>
      <c r="F130" s="56">
        <v>1</v>
      </c>
      <c r="G130" s="52">
        <f t="shared" si="155"/>
        <v>1</v>
      </c>
      <c r="H130" s="42"/>
      <c r="I130" s="43" t="str">
        <f t="shared" si="156"/>
        <v/>
      </c>
      <c r="J130" s="42"/>
      <c r="K130" s="41" t="str">
        <f t="shared" si="157"/>
        <v/>
      </c>
      <c r="L130" s="65" t="str">
        <f t="shared" si="158"/>
        <v/>
      </c>
      <c r="M130" s="65" t="str">
        <f t="shared" si="159"/>
        <v/>
      </c>
      <c r="N130" s="65" t="str">
        <f t="shared" si="160"/>
        <v/>
      </c>
      <c r="O130" s="42" t="s">
        <v>35</v>
      </c>
      <c r="P130" s="41">
        <f t="shared" si="161"/>
        <v>1</v>
      </c>
      <c r="Q130" s="42"/>
      <c r="R130" s="41" t="str">
        <f t="shared" si="162"/>
        <v/>
      </c>
      <c r="S130" s="42"/>
      <c r="T130" s="41" t="str">
        <f t="shared" si="163"/>
        <v/>
      </c>
      <c r="U130" s="43"/>
      <c r="V130" s="117"/>
      <c r="W130" s="117"/>
      <c r="X130" s="117"/>
      <c r="Y130" s="117"/>
      <c r="Z130" s="117"/>
      <c r="AA130" s="117">
        <f t="shared" si="129"/>
        <v>4</v>
      </c>
      <c r="AB130" s="117"/>
      <c r="AC130" s="117"/>
      <c r="AD130" s="117"/>
      <c r="AE130" s="117"/>
      <c r="AF130" s="117"/>
      <c r="AG130" s="41">
        <f>+Tableau274546177178179[[#This Row],[Surf Men ext]]</f>
        <v>1</v>
      </c>
      <c r="AH130" s="43" t="str">
        <f t="shared" si="135"/>
        <v/>
      </c>
      <c r="AI130" s="43" t="str">
        <f t="shared" si="136"/>
        <v/>
      </c>
      <c r="AJ130" s="43" t="str">
        <f t="shared" si="137"/>
        <v/>
      </c>
      <c r="AK130" s="43" t="str">
        <f t="shared" si="138"/>
        <v/>
      </c>
      <c r="AL130" s="43">
        <f t="shared" si="139"/>
        <v>1</v>
      </c>
      <c r="AM130" s="53">
        <f t="shared" si="164"/>
        <v>8</v>
      </c>
      <c r="AN130" s="131">
        <v>2029</v>
      </c>
      <c r="AO130" s="54" t="str">
        <f t="shared" si="140"/>
        <v/>
      </c>
      <c r="AP130" s="54" t="str">
        <f t="shared" si="141"/>
        <v/>
      </c>
      <c r="AQ130" s="54" t="str">
        <f t="shared" si="142"/>
        <v/>
      </c>
      <c r="AR130" s="54" t="str">
        <f t="shared" si="143"/>
        <v/>
      </c>
      <c r="AS130" s="54">
        <f t="shared" si="144"/>
        <v>8</v>
      </c>
      <c r="AT130" s="54">
        <f t="shared" si="165"/>
        <v>2</v>
      </c>
      <c r="AU130" s="55"/>
      <c r="AV130" s="56"/>
      <c r="AW130" s="56" t="s">
        <v>36</v>
      </c>
      <c r="AX130" s="47"/>
      <c r="AY130" s="49" t="s">
        <v>179</v>
      </c>
      <c r="AZ130" s="129" t="s">
        <v>663</v>
      </c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  <c r="DM130" s="47"/>
      <c r="DN130" s="47"/>
      <c r="DO130" s="47"/>
      <c r="DP130" s="47"/>
      <c r="DQ130" s="47"/>
      <c r="DR130" s="47"/>
      <c r="DS130" s="47"/>
      <c r="DT130" s="47"/>
      <c r="DU130" s="47"/>
      <c r="DV130" s="47"/>
      <c r="DW130" s="47"/>
      <c r="DX130" s="47"/>
      <c r="DY130" s="47"/>
      <c r="DZ130" s="47"/>
      <c r="EA130" s="47"/>
      <c r="EB130" s="47"/>
      <c r="EC130" s="47"/>
      <c r="ED130" s="47"/>
      <c r="EE130" s="47"/>
      <c r="EF130" s="47"/>
      <c r="EG130" s="47"/>
      <c r="EH130" s="47"/>
      <c r="EI130" s="47"/>
      <c r="EJ130" s="47"/>
      <c r="EK130" s="47"/>
      <c r="EL130" s="47"/>
      <c r="EM130" s="47"/>
      <c r="EN130" s="47"/>
      <c r="EO130" s="47"/>
      <c r="EP130" s="47"/>
      <c r="EQ130" s="47"/>
      <c r="ER130" s="47"/>
      <c r="ES130" s="47"/>
      <c r="ET130" s="47"/>
      <c r="EU130" s="47"/>
      <c r="EV130" s="47"/>
      <c r="EW130" s="47"/>
      <c r="EX130" s="47"/>
      <c r="EY130" s="47"/>
      <c r="EZ130" s="47"/>
      <c r="FA130" s="47"/>
      <c r="FB130" s="47"/>
      <c r="FC130" s="47"/>
      <c r="FD130" s="47"/>
      <c r="FE130" s="47"/>
      <c r="FF130" s="47"/>
      <c r="FG130" s="47"/>
      <c r="FH130" s="47"/>
      <c r="FI130" s="47"/>
      <c r="FJ130" s="47"/>
      <c r="FK130" s="47"/>
      <c r="FL130" s="47"/>
      <c r="FM130" s="47"/>
      <c r="FN130" s="47"/>
      <c r="FO130" s="47"/>
      <c r="FP130" s="47"/>
      <c r="FQ130" s="47"/>
      <c r="FR130" s="47"/>
      <c r="FS130" s="47"/>
      <c r="FT130" s="47"/>
      <c r="FU130" s="47"/>
      <c r="FV130" s="47"/>
      <c r="FW130" s="47"/>
      <c r="FX130" s="47"/>
      <c r="FY130" s="47"/>
      <c r="FZ130" s="47"/>
      <c r="GA130" s="47"/>
      <c r="GB130" s="47"/>
      <c r="GC130" s="47"/>
      <c r="GD130" s="47"/>
      <c r="GE130" s="47"/>
      <c r="GF130" s="47"/>
      <c r="GG130" s="47"/>
      <c r="GH130" s="47"/>
      <c r="GI130" s="47"/>
      <c r="GJ130" s="47"/>
      <c r="GK130" s="47"/>
      <c r="GL130" s="47"/>
      <c r="GM130" s="47"/>
      <c r="GN130" s="47"/>
      <c r="GO130" s="47"/>
      <c r="GP130" s="47"/>
      <c r="GQ130" s="47"/>
      <c r="GR130" s="47"/>
      <c r="GS130" s="47"/>
      <c r="GT130" s="47"/>
      <c r="GU130" s="47"/>
      <c r="GV130" s="47"/>
      <c r="GW130" s="47"/>
      <c r="GX130" s="47"/>
      <c r="GY130" s="47"/>
      <c r="GZ130" s="47"/>
      <c r="HA130" s="47"/>
      <c r="HB130" s="47"/>
      <c r="HC130" s="47"/>
      <c r="HD130" s="47"/>
      <c r="HE130" s="47"/>
      <c r="HF130" s="47"/>
      <c r="HG130" s="47"/>
      <c r="HH130" s="47"/>
      <c r="HI130" s="47"/>
      <c r="HJ130" s="47"/>
      <c r="HK130" s="47"/>
      <c r="HL130" s="47"/>
      <c r="HM130" s="47"/>
      <c r="HN130" s="47"/>
      <c r="HO130" s="47"/>
      <c r="HP130" s="47"/>
      <c r="HQ130" s="47"/>
      <c r="HR130" s="47"/>
      <c r="HS130" s="47"/>
      <c r="HT130" s="47"/>
      <c r="HU130" s="47"/>
      <c r="HV130" s="47"/>
      <c r="HW130" s="47"/>
      <c r="HX130" s="47"/>
      <c r="HY130" s="47"/>
      <c r="HZ130" s="47"/>
      <c r="IA130" s="47"/>
      <c r="IB130" s="47"/>
      <c r="IC130" s="47"/>
    </row>
    <row r="131" spans="1:237" s="48" customFormat="1" x14ac:dyDescent="0.2">
      <c r="A131" s="37" t="s">
        <v>272</v>
      </c>
      <c r="B131" s="51">
        <v>8</v>
      </c>
      <c r="C131" s="92" t="s">
        <v>412</v>
      </c>
      <c r="D131" s="107" t="s">
        <v>403</v>
      </c>
      <c r="E131" s="56">
        <v>1</v>
      </c>
      <c r="F131" s="56">
        <v>1</v>
      </c>
      <c r="G131" s="52">
        <f t="shared" si="155"/>
        <v>1</v>
      </c>
      <c r="H131" s="42"/>
      <c r="I131" s="43" t="str">
        <f t="shared" si="156"/>
        <v/>
      </c>
      <c r="J131" s="42"/>
      <c r="K131" s="41" t="str">
        <f t="shared" si="157"/>
        <v/>
      </c>
      <c r="L131" s="65" t="str">
        <f t="shared" si="158"/>
        <v/>
      </c>
      <c r="M131" s="65" t="str">
        <f t="shared" si="159"/>
        <v/>
      </c>
      <c r="N131" s="65" t="str">
        <f t="shared" si="160"/>
        <v/>
      </c>
      <c r="O131" s="42" t="s">
        <v>35</v>
      </c>
      <c r="P131" s="41">
        <f t="shared" si="161"/>
        <v>1</v>
      </c>
      <c r="Q131" s="42"/>
      <c r="R131" s="41" t="str">
        <f t="shared" si="162"/>
        <v/>
      </c>
      <c r="S131" s="42"/>
      <c r="T131" s="41" t="str">
        <f t="shared" si="163"/>
        <v/>
      </c>
      <c r="U131" s="43"/>
      <c r="V131" s="117"/>
      <c r="W131" s="117"/>
      <c r="X131" s="117"/>
      <c r="Y131" s="117"/>
      <c r="Z131" s="117"/>
      <c r="AA131" s="117">
        <f t="shared" si="129"/>
        <v>4</v>
      </c>
      <c r="AB131" s="117"/>
      <c r="AC131" s="117"/>
      <c r="AD131" s="117"/>
      <c r="AE131" s="117"/>
      <c r="AF131" s="117"/>
      <c r="AG131" s="41">
        <f>+Tableau274546177178179[[#This Row],[Surf Men ext]]</f>
        <v>1</v>
      </c>
      <c r="AH131" s="43" t="str">
        <f t="shared" si="135"/>
        <v/>
      </c>
      <c r="AI131" s="43" t="str">
        <f t="shared" si="136"/>
        <v/>
      </c>
      <c r="AJ131" s="43" t="str">
        <f t="shared" si="137"/>
        <v/>
      </c>
      <c r="AK131" s="43" t="str">
        <f t="shared" si="138"/>
        <v/>
      </c>
      <c r="AL131" s="43">
        <f t="shared" si="139"/>
        <v>1</v>
      </c>
      <c r="AM131" s="53">
        <f t="shared" si="164"/>
        <v>8</v>
      </c>
      <c r="AN131" s="131">
        <v>2029</v>
      </c>
      <c r="AO131" s="54" t="str">
        <f t="shared" si="140"/>
        <v/>
      </c>
      <c r="AP131" s="54" t="str">
        <f t="shared" si="141"/>
        <v/>
      </c>
      <c r="AQ131" s="54" t="str">
        <f t="shared" si="142"/>
        <v/>
      </c>
      <c r="AR131" s="54" t="str">
        <f t="shared" si="143"/>
        <v/>
      </c>
      <c r="AS131" s="54">
        <f t="shared" si="144"/>
        <v>8</v>
      </c>
      <c r="AT131" s="54">
        <f t="shared" si="165"/>
        <v>2</v>
      </c>
      <c r="AU131" s="55"/>
      <c r="AV131" s="56"/>
      <c r="AW131" s="56" t="s">
        <v>36</v>
      </c>
      <c r="AX131" s="47"/>
      <c r="AY131" s="49" t="s">
        <v>179</v>
      </c>
      <c r="AZ131" s="129" t="s">
        <v>663</v>
      </c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  <c r="DM131" s="47"/>
      <c r="DN131" s="47"/>
      <c r="DO131" s="47"/>
      <c r="DP131" s="47"/>
      <c r="DQ131" s="47"/>
      <c r="DR131" s="47"/>
      <c r="DS131" s="47"/>
      <c r="DT131" s="47"/>
      <c r="DU131" s="47"/>
      <c r="DV131" s="47"/>
      <c r="DW131" s="47"/>
      <c r="DX131" s="47"/>
      <c r="DY131" s="47"/>
      <c r="DZ131" s="47"/>
      <c r="EA131" s="47"/>
      <c r="EB131" s="47"/>
      <c r="EC131" s="47"/>
      <c r="ED131" s="47"/>
      <c r="EE131" s="47"/>
      <c r="EF131" s="47"/>
      <c r="EG131" s="47"/>
      <c r="EH131" s="47"/>
      <c r="EI131" s="47"/>
      <c r="EJ131" s="47"/>
      <c r="EK131" s="47"/>
      <c r="EL131" s="47"/>
      <c r="EM131" s="47"/>
      <c r="EN131" s="47"/>
      <c r="EO131" s="47"/>
      <c r="EP131" s="47"/>
      <c r="EQ131" s="47"/>
      <c r="ER131" s="47"/>
      <c r="ES131" s="47"/>
      <c r="ET131" s="47"/>
      <c r="EU131" s="47"/>
      <c r="EV131" s="47"/>
      <c r="EW131" s="47"/>
      <c r="EX131" s="47"/>
      <c r="EY131" s="47"/>
      <c r="EZ131" s="47"/>
      <c r="FA131" s="47"/>
      <c r="FB131" s="47"/>
      <c r="FC131" s="47"/>
      <c r="FD131" s="47"/>
      <c r="FE131" s="47"/>
      <c r="FF131" s="47"/>
      <c r="FG131" s="47"/>
      <c r="FH131" s="47"/>
      <c r="FI131" s="47"/>
      <c r="FJ131" s="47"/>
      <c r="FK131" s="47"/>
      <c r="FL131" s="47"/>
      <c r="FM131" s="47"/>
      <c r="FN131" s="47"/>
      <c r="FO131" s="47"/>
      <c r="FP131" s="47"/>
      <c r="FQ131" s="47"/>
      <c r="FR131" s="47"/>
      <c r="FS131" s="47"/>
      <c r="FT131" s="47"/>
      <c r="FU131" s="47"/>
      <c r="FV131" s="47"/>
      <c r="FW131" s="47"/>
      <c r="FX131" s="47"/>
      <c r="FY131" s="47"/>
      <c r="FZ131" s="47"/>
      <c r="GA131" s="47"/>
      <c r="GB131" s="47"/>
      <c r="GC131" s="47"/>
      <c r="GD131" s="47"/>
      <c r="GE131" s="47"/>
      <c r="GF131" s="47"/>
      <c r="GG131" s="47"/>
      <c r="GH131" s="47"/>
      <c r="GI131" s="47"/>
      <c r="GJ131" s="47"/>
      <c r="GK131" s="47"/>
      <c r="GL131" s="47"/>
      <c r="GM131" s="47"/>
      <c r="GN131" s="47"/>
      <c r="GO131" s="47"/>
      <c r="GP131" s="47"/>
      <c r="GQ131" s="47"/>
      <c r="GR131" s="47"/>
      <c r="GS131" s="47"/>
      <c r="GT131" s="47"/>
      <c r="GU131" s="47"/>
      <c r="GV131" s="47"/>
      <c r="GW131" s="47"/>
      <c r="GX131" s="47"/>
      <c r="GY131" s="47"/>
      <c r="GZ131" s="47"/>
      <c r="HA131" s="47"/>
      <c r="HB131" s="47"/>
      <c r="HC131" s="47"/>
      <c r="HD131" s="47"/>
      <c r="HE131" s="47"/>
      <c r="HF131" s="47"/>
      <c r="HG131" s="47"/>
      <c r="HH131" s="47"/>
      <c r="HI131" s="47"/>
      <c r="HJ131" s="47"/>
      <c r="HK131" s="47"/>
      <c r="HL131" s="47"/>
      <c r="HM131" s="47"/>
      <c r="HN131" s="47"/>
      <c r="HO131" s="47"/>
      <c r="HP131" s="47"/>
      <c r="HQ131" s="47"/>
      <c r="HR131" s="47"/>
      <c r="HS131" s="47"/>
      <c r="HT131" s="47"/>
      <c r="HU131" s="47"/>
      <c r="HV131" s="47"/>
      <c r="HW131" s="47"/>
      <c r="HX131" s="47"/>
      <c r="HY131" s="47"/>
      <c r="HZ131" s="47"/>
      <c r="IA131" s="47"/>
      <c r="IB131" s="47"/>
      <c r="IC131" s="47"/>
    </row>
    <row r="132" spans="1:237" s="48" customFormat="1" x14ac:dyDescent="0.2">
      <c r="A132" s="37" t="s">
        <v>272</v>
      </c>
      <c r="B132" s="51">
        <v>8</v>
      </c>
      <c r="C132" s="92" t="s">
        <v>413</v>
      </c>
      <c r="D132" s="107" t="s">
        <v>403</v>
      </c>
      <c r="E132" s="56">
        <v>1</v>
      </c>
      <c r="F132" s="56">
        <v>1</v>
      </c>
      <c r="G132" s="52">
        <f t="shared" si="155"/>
        <v>1</v>
      </c>
      <c r="H132" s="42"/>
      <c r="I132" s="43" t="str">
        <f t="shared" si="156"/>
        <v/>
      </c>
      <c r="J132" s="42"/>
      <c r="K132" s="41" t="str">
        <f t="shared" si="157"/>
        <v/>
      </c>
      <c r="L132" s="65" t="str">
        <f t="shared" si="158"/>
        <v/>
      </c>
      <c r="M132" s="65" t="str">
        <f t="shared" si="159"/>
        <v/>
      </c>
      <c r="N132" s="65" t="str">
        <f t="shared" si="160"/>
        <v/>
      </c>
      <c r="O132" s="42" t="s">
        <v>35</v>
      </c>
      <c r="P132" s="41">
        <f t="shared" si="161"/>
        <v>1</v>
      </c>
      <c r="Q132" s="42"/>
      <c r="R132" s="41" t="str">
        <f t="shared" si="162"/>
        <v/>
      </c>
      <c r="S132" s="42"/>
      <c r="T132" s="41" t="str">
        <f t="shared" si="163"/>
        <v/>
      </c>
      <c r="U132" s="43"/>
      <c r="V132" s="117"/>
      <c r="W132" s="117"/>
      <c r="X132" s="117"/>
      <c r="Y132" s="117"/>
      <c r="Z132" s="117"/>
      <c r="AA132" s="117">
        <f t="shared" si="129"/>
        <v>4</v>
      </c>
      <c r="AB132" s="117"/>
      <c r="AC132" s="117"/>
      <c r="AD132" s="117"/>
      <c r="AE132" s="117"/>
      <c r="AF132" s="117"/>
      <c r="AG132" s="41">
        <f>+Tableau274546177178179[[#This Row],[Surf Men ext]]</f>
        <v>1</v>
      </c>
      <c r="AH132" s="43" t="str">
        <f t="shared" si="135"/>
        <v/>
      </c>
      <c r="AI132" s="43" t="str">
        <f t="shared" si="136"/>
        <v/>
      </c>
      <c r="AJ132" s="43" t="str">
        <f t="shared" si="137"/>
        <v/>
      </c>
      <c r="AK132" s="43" t="str">
        <f t="shared" si="138"/>
        <v/>
      </c>
      <c r="AL132" s="43">
        <f t="shared" si="139"/>
        <v>1</v>
      </c>
      <c r="AM132" s="53">
        <f t="shared" si="164"/>
        <v>8</v>
      </c>
      <c r="AN132" s="131">
        <v>2029</v>
      </c>
      <c r="AO132" s="54" t="str">
        <f t="shared" si="140"/>
        <v/>
      </c>
      <c r="AP132" s="54" t="str">
        <f t="shared" si="141"/>
        <v/>
      </c>
      <c r="AQ132" s="54" t="str">
        <f t="shared" si="142"/>
        <v/>
      </c>
      <c r="AR132" s="54" t="str">
        <f t="shared" si="143"/>
        <v/>
      </c>
      <c r="AS132" s="54">
        <f t="shared" si="144"/>
        <v>8</v>
      </c>
      <c r="AT132" s="54">
        <f t="shared" si="165"/>
        <v>2</v>
      </c>
      <c r="AU132" s="55"/>
      <c r="AV132" s="56"/>
      <c r="AW132" s="56" t="s">
        <v>36</v>
      </c>
      <c r="AX132" s="47"/>
      <c r="AY132" s="49" t="s">
        <v>179</v>
      </c>
      <c r="AZ132" s="129" t="s">
        <v>663</v>
      </c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  <c r="DM132" s="47"/>
      <c r="DN132" s="47"/>
      <c r="DO132" s="47"/>
      <c r="DP132" s="47"/>
      <c r="DQ132" s="47"/>
      <c r="DR132" s="47"/>
      <c r="DS132" s="47"/>
      <c r="DT132" s="47"/>
      <c r="DU132" s="47"/>
      <c r="DV132" s="47"/>
      <c r="DW132" s="47"/>
      <c r="DX132" s="47"/>
      <c r="DY132" s="47"/>
      <c r="DZ132" s="47"/>
      <c r="EA132" s="47"/>
      <c r="EB132" s="47"/>
      <c r="EC132" s="47"/>
      <c r="ED132" s="47"/>
      <c r="EE132" s="47"/>
      <c r="EF132" s="47"/>
      <c r="EG132" s="47"/>
      <c r="EH132" s="47"/>
      <c r="EI132" s="47"/>
      <c r="EJ132" s="47"/>
      <c r="EK132" s="47"/>
      <c r="EL132" s="47"/>
      <c r="EM132" s="47"/>
      <c r="EN132" s="47"/>
      <c r="EO132" s="47"/>
      <c r="EP132" s="47"/>
      <c r="EQ132" s="47"/>
      <c r="ER132" s="47"/>
      <c r="ES132" s="47"/>
      <c r="ET132" s="47"/>
      <c r="EU132" s="47"/>
      <c r="EV132" s="47"/>
      <c r="EW132" s="47"/>
      <c r="EX132" s="47"/>
      <c r="EY132" s="47"/>
      <c r="EZ132" s="47"/>
      <c r="FA132" s="47"/>
      <c r="FB132" s="47"/>
      <c r="FC132" s="47"/>
      <c r="FD132" s="47"/>
      <c r="FE132" s="47"/>
      <c r="FF132" s="47"/>
      <c r="FG132" s="47"/>
      <c r="FH132" s="47"/>
      <c r="FI132" s="47"/>
      <c r="FJ132" s="47"/>
      <c r="FK132" s="47"/>
      <c r="FL132" s="47"/>
      <c r="FM132" s="47"/>
      <c r="FN132" s="47"/>
      <c r="FO132" s="47"/>
      <c r="FP132" s="47"/>
      <c r="FQ132" s="47"/>
      <c r="FR132" s="47"/>
      <c r="FS132" s="47"/>
      <c r="FT132" s="47"/>
      <c r="FU132" s="47"/>
      <c r="FV132" s="47"/>
      <c r="FW132" s="47"/>
      <c r="FX132" s="47"/>
      <c r="FY132" s="47"/>
      <c r="FZ132" s="47"/>
      <c r="GA132" s="47"/>
      <c r="GB132" s="47"/>
      <c r="GC132" s="47"/>
      <c r="GD132" s="47"/>
      <c r="GE132" s="47"/>
      <c r="GF132" s="47"/>
      <c r="GG132" s="47"/>
      <c r="GH132" s="47"/>
      <c r="GI132" s="47"/>
      <c r="GJ132" s="47"/>
      <c r="GK132" s="47"/>
      <c r="GL132" s="47"/>
      <c r="GM132" s="47"/>
      <c r="GN132" s="47"/>
      <c r="GO132" s="47"/>
      <c r="GP132" s="47"/>
      <c r="GQ132" s="47"/>
      <c r="GR132" s="47"/>
      <c r="GS132" s="47"/>
      <c r="GT132" s="47"/>
      <c r="GU132" s="47"/>
      <c r="GV132" s="47"/>
      <c r="GW132" s="47"/>
      <c r="GX132" s="47"/>
      <c r="GY132" s="47"/>
      <c r="GZ132" s="47"/>
      <c r="HA132" s="47"/>
      <c r="HB132" s="47"/>
      <c r="HC132" s="47"/>
      <c r="HD132" s="47"/>
      <c r="HE132" s="47"/>
      <c r="HF132" s="47"/>
      <c r="HG132" s="47"/>
      <c r="HH132" s="47"/>
      <c r="HI132" s="47"/>
      <c r="HJ132" s="47"/>
      <c r="HK132" s="47"/>
      <c r="HL132" s="47"/>
      <c r="HM132" s="47"/>
      <c r="HN132" s="47"/>
      <c r="HO132" s="47"/>
      <c r="HP132" s="47"/>
      <c r="HQ132" s="47"/>
      <c r="HR132" s="47"/>
      <c r="HS132" s="47"/>
      <c r="HT132" s="47"/>
      <c r="HU132" s="47"/>
      <c r="HV132" s="47"/>
      <c r="HW132" s="47"/>
      <c r="HX132" s="47"/>
      <c r="HY132" s="47"/>
      <c r="HZ132" s="47"/>
      <c r="IA132" s="47"/>
      <c r="IB132" s="47"/>
      <c r="IC132" s="47"/>
    </row>
    <row r="133" spans="1:237" s="47" customFormat="1" x14ac:dyDescent="0.2">
      <c r="A133" s="37"/>
      <c r="B133" s="51"/>
      <c r="C133" s="39"/>
      <c r="D133" s="56"/>
      <c r="E133" s="56"/>
      <c r="F133" s="56"/>
      <c r="G133" s="52">
        <f t="shared" si="155"/>
        <v>0</v>
      </c>
      <c r="H133" s="42"/>
      <c r="I133" s="43" t="str">
        <f t="shared" si="156"/>
        <v/>
      </c>
      <c r="J133" s="42"/>
      <c r="K133" s="41" t="str">
        <f t="shared" si="157"/>
        <v/>
      </c>
      <c r="L133" s="65" t="str">
        <f t="shared" si="158"/>
        <v/>
      </c>
      <c r="M133" s="65" t="str">
        <f t="shared" si="159"/>
        <v/>
      </c>
      <c r="N133" s="65" t="str">
        <f t="shared" si="160"/>
        <v/>
      </c>
      <c r="O133" s="42"/>
      <c r="P133" s="41" t="str">
        <f t="shared" si="161"/>
        <v/>
      </c>
      <c r="Q133" s="42"/>
      <c r="R133" s="41" t="str">
        <f t="shared" si="162"/>
        <v/>
      </c>
      <c r="S133" s="42"/>
      <c r="T133" s="41" t="str">
        <f t="shared" si="163"/>
        <v/>
      </c>
      <c r="U133" s="43"/>
      <c r="V133" s="43" t="str">
        <f>IF($AN133=2025,1,"")</f>
        <v/>
      </c>
      <c r="W133" s="43" t="str">
        <f>IF($AN133=2026,1,"")</f>
        <v/>
      </c>
      <c r="X133" s="43" t="str">
        <f>IF($AN133=2027,1,"")</f>
        <v/>
      </c>
      <c r="Y133" s="43" t="str">
        <f>IF($AN133=2028,1,"")</f>
        <v/>
      </c>
      <c r="Z133" s="43" t="str">
        <f>IF($AN133=2029,1,"")</f>
        <v/>
      </c>
      <c r="AA133" s="43">
        <f t="shared" si="129"/>
        <v>0</v>
      </c>
      <c r="AB133" s="43" t="str">
        <f t="shared" si="130"/>
        <v/>
      </c>
      <c r="AC133" s="43" t="str">
        <f t="shared" si="131"/>
        <v/>
      </c>
      <c r="AD133" s="43" t="str">
        <f t="shared" si="132"/>
        <v/>
      </c>
      <c r="AE133" s="43" t="str">
        <f t="shared" si="133"/>
        <v/>
      </c>
      <c r="AF133" s="43" t="str">
        <f t="shared" si="134"/>
        <v/>
      </c>
      <c r="AG133" s="41">
        <f>+Tableau274546177178179[[#This Row],[Surf Men ext]]</f>
        <v>0</v>
      </c>
      <c r="AH133" s="43" t="str">
        <f t="shared" si="135"/>
        <v/>
      </c>
      <c r="AI133" s="43" t="str">
        <f t="shared" si="136"/>
        <v/>
      </c>
      <c r="AJ133" s="43" t="str">
        <f t="shared" si="137"/>
        <v/>
      </c>
      <c r="AK133" s="43" t="str">
        <f t="shared" si="138"/>
        <v/>
      </c>
      <c r="AL133" s="43" t="str">
        <f t="shared" si="139"/>
        <v/>
      </c>
      <c r="AM133" s="53">
        <f t="shared" si="164"/>
        <v>0</v>
      </c>
      <c r="AN133" s="101"/>
      <c r="AO133" s="54" t="str">
        <f t="shared" si="140"/>
        <v/>
      </c>
      <c r="AP133" s="54" t="str">
        <f t="shared" si="141"/>
        <v/>
      </c>
      <c r="AQ133" s="54" t="str">
        <f t="shared" si="142"/>
        <v/>
      </c>
      <c r="AR133" s="54" t="str">
        <f t="shared" si="143"/>
        <v/>
      </c>
      <c r="AS133" s="54" t="str">
        <f t="shared" si="144"/>
        <v/>
      </c>
      <c r="AT133" s="54">
        <f t="shared" si="165"/>
        <v>0</v>
      </c>
      <c r="AU133" s="55"/>
      <c r="AV133" s="56"/>
      <c r="AW133" s="55"/>
      <c r="AY133" s="49"/>
      <c r="AZ133" s="48"/>
    </row>
    <row r="134" spans="1:237" s="47" customFormat="1" x14ac:dyDescent="0.2">
      <c r="A134" s="37"/>
      <c r="B134" s="51"/>
      <c r="C134" s="39"/>
      <c r="D134" s="56"/>
      <c r="E134" s="56"/>
      <c r="F134" s="56"/>
      <c r="G134" s="52">
        <f t="shared" si="155"/>
        <v>0</v>
      </c>
      <c r="H134" s="42"/>
      <c r="I134" s="43" t="str">
        <f t="shared" si="156"/>
        <v/>
      </c>
      <c r="J134" s="42"/>
      <c r="K134" s="41" t="str">
        <f t="shared" si="157"/>
        <v/>
      </c>
      <c r="L134" s="65" t="str">
        <f t="shared" si="158"/>
        <v/>
      </c>
      <c r="M134" s="65" t="str">
        <f t="shared" si="159"/>
        <v/>
      </c>
      <c r="N134" s="65" t="str">
        <f t="shared" si="160"/>
        <v/>
      </c>
      <c r="O134" s="42"/>
      <c r="P134" s="41" t="str">
        <f t="shared" si="161"/>
        <v/>
      </c>
      <c r="Q134" s="42"/>
      <c r="R134" s="41" t="str">
        <f t="shared" si="162"/>
        <v/>
      </c>
      <c r="S134" s="42"/>
      <c r="T134" s="41" t="str">
        <f t="shared" si="163"/>
        <v/>
      </c>
      <c r="U134" s="43"/>
      <c r="V134" s="43" t="str">
        <f>IF($AN134=2025,1,"")</f>
        <v/>
      </c>
      <c r="W134" s="43" t="str">
        <f>IF($AN134=2026,1,"")</f>
        <v/>
      </c>
      <c r="X134" s="43" t="str">
        <f>IF($AN134=2027,1,"")</f>
        <v/>
      </c>
      <c r="Y134" s="43" t="str">
        <f>IF($AN134=2028,1,"")</f>
        <v/>
      </c>
      <c r="Z134" s="43" t="str">
        <f>IF($AN134=2029,1,"")</f>
        <v/>
      </c>
      <c r="AA134" s="43">
        <f t="shared" si="129"/>
        <v>0</v>
      </c>
      <c r="AB134" s="43" t="str">
        <f t="shared" si="130"/>
        <v/>
      </c>
      <c r="AC134" s="43" t="str">
        <f t="shared" si="131"/>
        <v/>
      </c>
      <c r="AD134" s="43" t="str">
        <f t="shared" si="132"/>
        <v/>
      </c>
      <c r="AE134" s="43" t="str">
        <f t="shared" si="133"/>
        <v/>
      </c>
      <c r="AF134" s="43" t="str">
        <f t="shared" si="134"/>
        <v/>
      </c>
      <c r="AG134" s="41">
        <f>+Tableau274546177178179[[#This Row],[Surf Men ext]]</f>
        <v>0</v>
      </c>
      <c r="AH134" s="43" t="str">
        <f t="shared" si="135"/>
        <v/>
      </c>
      <c r="AI134" s="43" t="str">
        <f t="shared" si="136"/>
        <v/>
      </c>
      <c r="AJ134" s="43" t="str">
        <f t="shared" si="137"/>
        <v/>
      </c>
      <c r="AK134" s="43" t="str">
        <f t="shared" si="138"/>
        <v/>
      </c>
      <c r="AL134" s="43" t="str">
        <f t="shared" si="139"/>
        <v/>
      </c>
      <c r="AM134" s="53">
        <f t="shared" si="164"/>
        <v>0</v>
      </c>
      <c r="AN134" s="101"/>
      <c r="AO134" s="54" t="str">
        <f t="shared" si="140"/>
        <v/>
      </c>
      <c r="AP134" s="54" t="str">
        <f t="shared" si="141"/>
        <v/>
      </c>
      <c r="AQ134" s="54" t="str">
        <f t="shared" si="142"/>
        <v/>
      </c>
      <c r="AR134" s="54" t="str">
        <f t="shared" si="143"/>
        <v/>
      </c>
      <c r="AS134" s="54" t="str">
        <f t="shared" si="144"/>
        <v/>
      </c>
      <c r="AT134" s="54">
        <f t="shared" si="165"/>
        <v>0</v>
      </c>
      <c r="AU134" s="55"/>
      <c r="AV134" s="56"/>
      <c r="AW134" s="55"/>
      <c r="AY134" s="49"/>
      <c r="AZ134" s="48"/>
    </row>
    <row r="135" spans="1:237" s="47" customFormat="1" x14ac:dyDescent="0.2">
      <c r="A135" s="37"/>
      <c r="B135" s="51"/>
      <c r="C135" s="39"/>
      <c r="D135" s="56"/>
      <c r="E135" s="56"/>
      <c r="F135" s="56"/>
      <c r="G135" s="52">
        <f t="shared" si="155"/>
        <v>0</v>
      </c>
      <c r="H135" s="42"/>
      <c r="I135" s="43" t="str">
        <f t="shared" si="156"/>
        <v/>
      </c>
      <c r="J135" s="42"/>
      <c r="K135" s="41" t="str">
        <f t="shared" si="157"/>
        <v/>
      </c>
      <c r="L135" s="65" t="str">
        <f t="shared" si="158"/>
        <v/>
      </c>
      <c r="M135" s="65" t="str">
        <f t="shared" si="159"/>
        <v/>
      </c>
      <c r="N135" s="65" t="str">
        <f t="shared" si="160"/>
        <v/>
      </c>
      <c r="O135" s="42"/>
      <c r="P135" s="41" t="str">
        <f t="shared" si="161"/>
        <v/>
      </c>
      <c r="Q135" s="42"/>
      <c r="R135" s="41" t="str">
        <f t="shared" si="162"/>
        <v/>
      </c>
      <c r="S135" s="42"/>
      <c r="T135" s="41" t="str">
        <f t="shared" si="163"/>
        <v/>
      </c>
      <c r="U135" s="43"/>
      <c r="V135" s="43" t="str">
        <f>IF($AN135=2025,1,"")</f>
        <v/>
      </c>
      <c r="W135" s="43" t="str">
        <f>IF($AN135=2026,1,"")</f>
        <v/>
      </c>
      <c r="X135" s="43" t="str">
        <f>IF($AN135=2027,1,"")</f>
        <v/>
      </c>
      <c r="Y135" s="43" t="str">
        <f>IF($AN135=2028,1,"")</f>
        <v/>
      </c>
      <c r="Z135" s="43" t="str">
        <f>IF($AN135=2029,1,"")</f>
        <v/>
      </c>
      <c r="AA135" s="43">
        <f t="shared" si="129"/>
        <v>0</v>
      </c>
      <c r="AB135" s="43" t="str">
        <f t="shared" si="130"/>
        <v/>
      </c>
      <c r="AC135" s="43" t="str">
        <f t="shared" si="131"/>
        <v/>
      </c>
      <c r="AD135" s="43" t="str">
        <f t="shared" si="132"/>
        <v/>
      </c>
      <c r="AE135" s="43" t="str">
        <f t="shared" si="133"/>
        <v/>
      </c>
      <c r="AF135" s="43" t="str">
        <f t="shared" si="134"/>
        <v/>
      </c>
      <c r="AG135" s="41">
        <f>+Tableau274546177178179[[#This Row],[Surf Men ext]]</f>
        <v>0</v>
      </c>
      <c r="AH135" s="43" t="str">
        <f t="shared" si="135"/>
        <v/>
      </c>
      <c r="AI135" s="43" t="str">
        <f t="shared" si="136"/>
        <v/>
      </c>
      <c r="AJ135" s="43" t="str">
        <f t="shared" si="137"/>
        <v/>
      </c>
      <c r="AK135" s="43" t="str">
        <f t="shared" si="138"/>
        <v/>
      </c>
      <c r="AL135" s="43" t="str">
        <f t="shared" si="139"/>
        <v/>
      </c>
      <c r="AM135" s="53">
        <f t="shared" si="164"/>
        <v>0</v>
      </c>
      <c r="AN135" s="101"/>
      <c r="AO135" s="54" t="str">
        <f t="shared" si="140"/>
        <v/>
      </c>
      <c r="AP135" s="54" t="str">
        <f t="shared" si="141"/>
        <v/>
      </c>
      <c r="AQ135" s="54" t="str">
        <f t="shared" si="142"/>
        <v/>
      </c>
      <c r="AR135" s="54" t="str">
        <f t="shared" si="143"/>
        <v/>
      </c>
      <c r="AS135" s="54" t="str">
        <f t="shared" si="144"/>
        <v/>
      </c>
      <c r="AT135" s="54">
        <f t="shared" si="165"/>
        <v>0</v>
      </c>
      <c r="AU135" s="55"/>
      <c r="AV135" s="56"/>
      <c r="AW135" s="55"/>
      <c r="AY135" s="49"/>
      <c r="AZ135" s="48"/>
    </row>
    <row r="136" spans="1:237" s="47" customFormat="1" x14ac:dyDescent="0.2">
      <c r="C136" s="1"/>
      <c r="D136" s="1"/>
      <c r="G136" s="59"/>
      <c r="AN136" s="102"/>
      <c r="AY136" s="49"/>
      <c r="AZ136" s="48"/>
    </row>
    <row r="137" spans="1:237" x14ac:dyDescent="0.2">
      <c r="G137" s="60">
        <f>SUM(G3:G136)</f>
        <v>320.91000000000003</v>
      </c>
      <c r="K137" s="60">
        <f>SUM(K3:K136)</f>
        <v>281.37</v>
      </c>
      <c r="L137" s="60">
        <f>SUM(L3:L136)</f>
        <v>173.54</v>
      </c>
      <c r="M137" s="60">
        <f>SUM(M3:M136)</f>
        <v>5.33</v>
      </c>
      <c r="N137" s="60">
        <f>SUM(N3:N136)</f>
        <v>102.5</v>
      </c>
      <c r="P137" s="60">
        <f>SUM(P3:P136)</f>
        <v>24.54</v>
      </c>
      <c r="R137" s="60">
        <f>SUM(R3:R136)</f>
        <v>0</v>
      </c>
      <c r="T137" s="60">
        <f>SUM(T3:T136)</f>
        <v>15</v>
      </c>
      <c r="U137" s="60">
        <f>COUNTIF(U3:U135,"OUI")</f>
        <v>72</v>
      </c>
      <c r="V137" s="60">
        <f>SUM(V3:V136)</f>
        <v>0</v>
      </c>
      <c r="W137" s="60">
        <f>SUM(W3:W136)</f>
        <v>42</v>
      </c>
      <c r="X137" s="60">
        <f>SUM(X3:X136)</f>
        <v>13</v>
      </c>
      <c r="Y137" s="60">
        <f>SUM(Y3:Y136)</f>
        <v>7</v>
      </c>
      <c r="Z137" s="60">
        <f>SUM(Z3:Z136)</f>
        <v>27</v>
      </c>
      <c r="AA137" s="60"/>
      <c r="AB137" s="60">
        <f>SUM(AB3:AB136)</f>
        <v>0</v>
      </c>
      <c r="AC137" s="60">
        <f>SUM(AC3:AC136)</f>
        <v>33</v>
      </c>
      <c r="AD137" s="60">
        <f>SUM(AD3:AD136)</f>
        <v>3</v>
      </c>
      <c r="AE137" s="60">
        <f>SUM(AE3:AE136)</f>
        <v>7</v>
      </c>
      <c r="AF137" s="60">
        <f>SUM(AF3:AF136)</f>
        <v>10</v>
      </c>
      <c r="AG137" s="60"/>
      <c r="AH137" s="60">
        <f t="shared" ref="AH137:AM137" si="166">SUM(AH3:AH136)</f>
        <v>0</v>
      </c>
      <c r="AI137" s="60">
        <f t="shared" si="166"/>
        <v>115.49</v>
      </c>
      <c r="AJ137" s="60">
        <f t="shared" si="166"/>
        <v>69.739999999999995</v>
      </c>
      <c r="AK137" s="60">
        <f t="shared" si="166"/>
        <v>22.24</v>
      </c>
      <c r="AL137" s="60">
        <f t="shared" si="166"/>
        <v>113.44</v>
      </c>
      <c r="AM137" s="60">
        <f t="shared" si="166"/>
        <v>1471.64</v>
      </c>
      <c r="AN137" s="60"/>
      <c r="AO137" s="60">
        <f>SUM(AO3:AO136)</f>
        <v>0</v>
      </c>
      <c r="AP137" s="60">
        <f>SUM(AP3:AP136)</f>
        <v>586.67999999999995</v>
      </c>
      <c r="AQ137" s="60">
        <f>SUM(AQ3:AQ136)</f>
        <v>263.2</v>
      </c>
      <c r="AR137" s="60">
        <f>SUM(AR3:AR136)</f>
        <v>116.84</v>
      </c>
      <c r="AS137" s="60">
        <f>SUM(AS3:AS136)</f>
        <v>504.92</v>
      </c>
      <c r="AU137" s="47">
        <f>+COUNTIF(AU3:AU135,"X")</f>
        <v>72</v>
      </c>
      <c r="AV137" s="47">
        <f>+COUNTIF(AV3:AV135,"X")</f>
        <v>5</v>
      </c>
      <c r="AW137" s="47">
        <f>+COUNTIF(AW3:AW135,"X")</f>
        <v>33</v>
      </c>
      <c r="AX137" s="13">
        <f>SUM(AU137:AW137)</f>
        <v>110</v>
      </c>
      <c r="AY137" s="49" t="s">
        <v>191</v>
      </c>
    </row>
    <row r="138" spans="1:237" x14ac:dyDescent="0.2">
      <c r="L138" s="47" t="s">
        <v>559</v>
      </c>
      <c r="M138" s="47" t="s">
        <v>563</v>
      </c>
      <c r="N138" s="47" t="s">
        <v>562</v>
      </c>
      <c r="O138" s="47" t="s">
        <v>560</v>
      </c>
      <c r="U138" s="47" t="s">
        <v>623</v>
      </c>
      <c r="V138" s="47">
        <v>2025</v>
      </c>
      <c r="W138" s="47">
        <v>2026</v>
      </c>
      <c r="X138" s="47">
        <v>2027</v>
      </c>
      <c r="Y138" s="47">
        <v>2028</v>
      </c>
      <c r="Z138" s="47">
        <v>2029</v>
      </c>
      <c r="AB138" s="47">
        <v>2025</v>
      </c>
      <c r="AC138" s="47">
        <v>2026</v>
      </c>
      <c r="AD138" s="47">
        <v>2027</v>
      </c>
      <c r="AE138" s="47">
        <v>2028</v>
      </c>
      <c r="AF138" s="47">
        <v>2029</v>
      </c>
    </row>
    <row r="139" spans="1:237" x14ac:dyDescent="0.2">
      <c r="AH139" s="47">
        <v>2025</v>
      </c>
      <c r="AI139" s="47">
        <v>2026</v>
      </c>
      <c r="AJ139" s="47">
        <v>2027</v>
      </c>
      <c r="AK139" s="47">
        <v>2028</v>
      </c>
      <c r="AL139" s="47">
        <v>2029</v>
      </c>
      <c r="AM139" s="47">
        <v>2025</v>
      </c>
      <c r="AN139" s="47">
        <f>+COUNTIF($AN$3:$AN$135,"2025")</f>
        <v>0</v>
      </c>
      <c r="AO139" s="47">
        <v>2025</v>
      </c>
      <c r="AP139" s="47">
        <v>2026</v>
      </c>
      <c r="AQ139" s="47">
        <v>2027</v>
      </c>
      <c r="AR139" s="47">
        <v>2028</v>
      </c>
      <c r="AS139" s="47">
        <v>2029</v>
      </c>
    </row>
    <row r="140" spans="1:237" x14ac:dyDescent="0.2">
      <c r="D140" s="49" t="s">
        <v>0</v>
      </c>
      <c r="AM140" s="47">
        <v>2026</v>
      </c>
      <c r="AN140" s="47">
        <f>+COUNTIF($AN$3:$AN$135,"2026")</f>
        <v>51</v>
      </c>
    </row>
    <row r="141" spans="1:237" x14ac:dyDescent="0.2">
      <c r="D141" s="61" t="s">
        <v>192</v>
      </c>
      <c r="K141" s="60">
        <f>SUM(L3:L135)</f>
        <v>173.54</v>
      </c>
      <c r="AM141" s="47">
        <v>2027</v>
      </c>
      <c r="AN141" s="47">
        <f>+COUNTIF($AN$3:$AN$135,"2027")</f>
        <v>13</v>
      </c>
    </row>
    <row r="142" spans="1:237" x14ac:dyDescent="0.2">
      <c r="D142" s="61" t="s">
        <v>193</v>
      </c>
      <c r="AM142" s="47">
        <v>2028</v>
      </c>
      <c r="AN142" s="47">
        <f>+COUNTIF($AN$3:$AN$135,"2028")</f>
        <v>13</v>
      </c>
    </row>
    <row r="143" spans="1:237" x14ac:dyDescent="0.2">
      <c r="D143" s="61" t="s">
        <v>194</v>
      </c>
      <c r="K143" s="60">
        <f>SUM(M3:M135)</f>
        <v>5.33</v>
      </c>
      <c r="AM143" s="47">
        <v>2029</v>
      </c>
      <c r="AN143" s="47">
        <f>+COUNTIF($AN$3:$AN$135,"2029")</f>
        <v>33</v>
      </c>
    </row>
    <row r="144" spans="1:237" x14ac:dyDescent="0.2">
      <c r="D144" s="61" t="s">
        <v>195</v>
      </c>
      <c r="K144" s="60">
        <f>SUM(N13:N15,N22:N25,N29:N31,)</f>
        <v>37.5</v>
      </c>
    </row>
    <row r="145" spans="4:40" x14ac:dyDescent="0.2">
      <c r="D145" s="61" t="s">
        <v>196</v>
      </c>
      <c r="AN145" s="47">
        <f>SUM(AN139:AN144)</f>
        <v>110</v>
      </c>
    </row>
    <row r="146" spans="4:40" x14ac:dyDescent="0.2">
      <c r="D146" s="61" t="s">
        <v>414</v>
      </c>
      <c r="K146" s="60">
        <f>SUM(N86,N93:N96)</f>
        <v>2.14</v>
      </c>
    </row>
    <row r="147" spans="4:40" x14ac:dyDescent="0.2">
      <c r="D147" s="61" t="s">
        <v>197</v>
      </c>
      <c r="K147" s="60">
        <f>SUM(N17:N21)</f>
        <v>14.4</v>
      </c>
    </row>
    <row r="148" spans="4:40" x14ac:dyDescent="0.2">
      <c r="D148" s="49" t="s">
        <v>1</v>
      </c>
    </row>
    <row r="149" spans="4:40" x14ac:dyDescent="0.2">
      <c r="D149" s="61" t="s">
        <v>192</v>
      </c>
      <c r="K149" s="60">
        <f>SUM(P127:P129)</f>
        <v>0</v>
      </c>
    </row>
    <row r="150" spans="4:40" x14ac:dyDescent="0.2">
      <c r="D150" s="61" t="s">
        <v>194</v>
      </c>
      <c r="K150" s="60">
        <f>SUM(P124:P126,P130:P132)</f>
        <v>6</v>
      </c>
    </row>
    <row r="151" spans="4:40" x14ac:dyDescent="0.2">
      <c r="D151" s="61" t="s">
        <v>195</v>
      </c>
    </row>
    <row r="152" spans="4:40" x14ac:dyDescent="0.2">
      <c r="D152" s="49" t="s">
        <v>2</v>
      </c>
    </row>
    <row r="153" spans="4:40" x14ac:dyDescent="0.2">
      <c r="D153" s="61" t="s">
        <v>192</v>
      </c>
    </row>
    <row r="154" spans="4:40" x14ac:dyDescent="0.2">
      <c r="D154" s="61" t="s">
        <v>194</v>
      </c>
      <c r="K154" s="60" t="e">
        <f>SUM(#REF!)</f>
        <v>#REF!</v>
      </c>
    </row>
    <row r="155" spans="4:40" x14ac:dyDescent="0.2">
      <c r="D155" s="61" t="s">
        <v>198</v>
      </c>
    </row>
    <row r="156" spans="4:40" x14ac:dyDescent="0.2">
      <c r="D156" s="49" t="s">
        <v>199</v>
      </c>
    </row>
    <row r="157" spans="4:40" x14ac:dyDescent="0.2">
      <c r="D157" s="61" t="s">
        <v>270</v>
      </c>
      <c r="K157" s="60">
        <f>SUM(T109:T113,T115:T120)</f>
        <v>11</v>
      </c>
    </row>
    <row r="158" spans="4:40" x14ac:dyDescent="0.2">
      <c r="D158" s="61" t="s">
        <v>194</v>
      </c>
      <c r="K158" s="60">
        <f>SUM(T108,T114,T121:T122)</f>
        <v>4</v>
      </c>
    </row>
    <row r="159" spans="4:40" x14ac:dyDescent="0.2">
      <c r="D159" s="61" t="s">
        <v>198</v>
      </c>
    </row>
    <row r="160" spans="4:40" x14ac:dyDescent="0.2">
      <c r="D160" s="61" t="s">
        <v>271</v>
      </c>
    </row>
  </sheetData>
  <phoneticPr fontId="13" type="noConversion"/>
  <pageMargins left="0.7" right="0.7" top="0.75" bottom="0.75" header="0.3" footer="0.3"/>
  <pageSetup paperSize="8" fitToHeight="0" orientation="landscape" r:id="rId1"/>
  <headerFooter>
    <oddHeader>&amp;CMENUISERIES EXTÉRIEURES - SERVICE (bât. E)</oddHead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4D6D6-202A-406F-9EC1-0B8CFD4259F5}">
  <sheetPr codeName="Feuil6">
    <tabColor rgb="FFCCFFFF"/>
  </sheetPr>
  <dimension ref="A1:IB78"/>
  <sheetViews>
    <sheetView workbookViewId="0">
      <selection activeCell="Q14" sqref="Q14"/>
    </sheetView>
  </sheetViews>
  <sheetFormatPr baseColWidth="10" defaultColWidth="10.85546875" defaultRowHeight="12.75" outlineLevelCol="1" x14ac:dyDescent="0.2"/>
  <cols>
    <col min="1" max="2" width="6.5703125" style="47" customWidth="1"/>
    <col min="3" max="3" width="9.7109375" style="1" bestFit="1" customWidth="1"/>
    <col min="4" max="4" width="7.7109375" style="1" bestFit="1" customWidth="1"/>
    <col min="5" max="6" width="6.5703125" style="47" customWidth="1"/>
    <col min="7" max="7" width="8.85546875" style="47" bestFit="1" customWidth="1"/>
    <col min="8" max="8" width="6.5703125" style="47" hidden="1" customWidth="1" outlineLevel="1"/>
    <col min="9" max="9" width="10.85546875" style="47" hidden="1" customWidth="1" outlineLevel="1"/>
    <col min="10" max="10" width="10.85546875" style="47" collapsed="1"/>
    <col min="11" max="11" width="10.85546875" style="47"/>
    <col min="12" max="14" width="10.85546875" style="47" hidden="1" customWidth="1" outlineLevel="1"/>
    <col min="15" max="15" width="10.85546875" style="47" collapsed="1"/>
    <col min="16" max="20" width="10.85546875" style="47"/>
    <col min="21" max="37" width="0" style="47" hidden="1" customWidth="1" outlineLevel="1"/>
    <col min="38" max="38" width="15.7109375" style="47" customWidth="1" collapsed="1"/>
    <col min="39" max="39" width="9.140625" style="47" customWidth="1"/>
    <col min="40" max="41" width="8" style="47" hidden="1" customWidth="1" outlineLevel="1"/>
    <col min="42" max="42" width="8.85546875" style="47" hidden="1" customWidth="1" outlineLevel="1"/>
    <col min="43" max="44" width="8" style="47" hidden="1" customWidth="1" outlineLevel="1"/>
    <col min="45" max="45" width="10" style="47" bestFit="1" customWidth="1" collapsed="1"/>
    <col min="46" max="47" width="10.5703125" style="47" customWidth="1"/>
    <col min="48" max="48" width="12.85546875" style="47" customWidth="1"/>
    <col min="49" max="49" width="10.85546875" style="47"/>
    <col min="50" max="50" width="21.28515625" style="49" customWidth="1"/>
    <col min="51" max="51" width="12.5703125" style="48" customWidth="1"/>
    <col min="52" max="236" width="10.85546875" style="47"/>
    <col min="237" max="279" width="10.85546875" style="29"/>
    <col min="280" max="281" width="6.5703125" style="29" customWidth="1"/>
    <col min="282" max="282" width="9.7109375" style="29" bestFit="1" customWidth="1"/>
    <col min="283" max="283" width="7.7109375" style="29" bestFit="1" customWidth="1"/>
    <col min="284" max="285" width="6.5703125" style="29" customWidth="1"/>
    <col min="286" max="286" width="8.85546875" style="29" bestFit="1" customWidth="1"/>
    <col min="287" max="288" width="0" style="29" hidden="1" customWidth="1"/>
    <col min="289" max="290" width="10.85546875" style="29"/>
    <col min="291" max="293" width="0" style="29" hidden="1" customWidth="1"/>
    <col min="294" max="299" width="10.85546875" style="29"/>
    <col min="300" max="300" width="15.7109375" style="29" customWidth="1"/>
    <col min="301" max="301" width="10" style="29" bestFit="1" customWidth="1"/>
    <col min="302" max="303" width="10.5703125" style="29" customWidth="1"/>
    <col min="304" max="304" width="12.85546875" style="29" customWidth="1"/>
    <col min="305" max="305" width="10.85546875" style="29"/>
    <col min="306" max="306" width="21.28515625" style="29" customWidth="1"/>
    <col min="307" max="307" width="12.5703125" style="29" customWidth="1"/>
    <col min="308" max="535" width="10.85546875" style="29"/>
    <col min="536" max="537" width="6.5703125" style="29" customWidth="1"/>
    <col min="538" max="538" width="9.7109375" style="29" bestFit="1" customWidth="1"/>
    <col min="539" max="539" width="7.7109375" style="29" bestFit="1" customWidth="1"/>
    <col min="540" max="541" width="6.5703125" style="29" customWidth="1"/>
    <col min="542" max="542" width="8.85546875" style="29" bestFit="1" customWidth="1"/>
    <col min="543" max="544" width="0" style="29" hidden="1" customWidth="1"/>
    <col min="545" max="546" width="10.85546875" style="29"/>
    <col min="547" max="549" width="0" style="29" hidden="1" customWidth="1"/>
    <col min="550" max="555" width="10.85546875" style="29"/>
    <col min="556" max="556" width="15.7109375" style="29" customWidth="1"/>
    <col min="557" max="557" width="10" style="29" bestFit="1" customWidth="1"/>
    <col min="558" max="559" width="10.5703125" style="29" customWidth="1"/>
    <col min="560" max="560" width="12.85546875" style="29" customWidth="1"/>
    <col min="561" max="561" width="10.85546875" style="29"/>
    <col min="562" max="562" width="21.28515625" style="29" customWidth="1"/>
    <col min="563" max="563" width="12.5703125" style="29" customWidth="1"/>
    <col min="564" max="791" width="10.85546875" style="29"/>
    <col min="792" max="793" width="6.5703125" style="29" customWidth="1"/>
    <col min="794" max="794" width="9.7109375" style="29" bestFit="1" customWidth="1"/>
    <col min="795" max="795" width="7.7109375" style="29" bestFit="1" customWidth="1"/>
    <col min="796" max="797" width="6.5703125" style="29" customWidth="1"/>
    <col min="798" max="798" width="8.85546875" style="29" bestFit="1" customWidth="1"/>
    <col min="799" max="800" width="0" style="29" hidden="1" customWidth="1"/>
    <col min="801" max="802" width="10.85546875" style="29"/>
    <col min="803" max="805" width="0" style="29" hidden="1" customWidth="1"/>
    <col min="806" max="811" width="10.85546875" style="29"/>
    <col min="812" max="812" width="15.7109375" style="29" customWidth="1"/>
    <col min="813" max="813" width="10" style="29" bestFit="1" customWidth="1"/>
    <col min="814" max="815" width="10.5703125" style="29" customWidth="1"/>
    <col min="816" max="816" width="12.85546875" style="29" customWidth="1"/>
    <col min="817" max="817" width="10.85546875" style="29"/>
    <col min="818" max="818" width="21.28515625" style="29" customWidth="1"/>
    <col min="819" max="819" width="12.5703125" style="29" customWidth="1"/>
    <col min="820" max="1047" width="10.85546875" style="29"/>
    <col min="1048" max="1049" width="6.5703125" style="29" customWidth="1"/>
    <col min="1050" max="1050" width="9.7109375" style="29" bestFit="1" customWidth="1"/>
    <col min="1051" max="1051" width="7.7109375" style="29" bestFit="1" customWidth="1"/>
    <col min="1052" max="1053" width="6.5703125" style="29" customWidth="1"/>
    <col min="1054" max="1054" width="8.85546875" style="29" bestFit="1" customWidth="1"/>
    <col min="1055" max="1056" width="0" style="29" hidden="1" customWidth="1"/>
    <col min="1057" max="1058" width="10.85546875" style="29"/>
    <col min="1059" max="1061" width="0" style="29" hidden="1" customWidth="1"/>
    <col min="1062" max="1067" width="10.85546875" style="29"/>
    <col min="1068" max="1068" width="15.7109375" style="29" customWidth="1"/>
    <col min="1069" max="1069" width="10" style="29" bestFit="1" customWidth="1"/>
    <col min="1070" max="1071" width="10.5703125" style="29" customWidth="1"/>
    <col min="1072" max="1072" width="12.85546875" style="29" customWidth="1"/>
    <col min="1073" max="1073" width="10.85546875" style="29"/>
    <col min="1074" max="1074" width="21.28515625" style="29" customWidth="1"/>
    <col min="1075" max="1075" width="12.5703125" style="29" customWidth="1"/>
    <col min="1076" max="1303" width="10.85546875" style="29"/>
    <col min="1304" max="1305" width="6.5703125" style="29" customWidth="1"/>
    <col min="1306" max="1306" width="9.7109375" style="29" bestFit="1" customWidth="1"/>
    <col min="1307" max="1307" width="7.7109375" style="29" bestFit="1" customWidth="1"/>
    <col min="1308" max="1309" width="6.5703125" style="29" customWidth="1"/>
    <col min="1310" max="1310" width="8.85546875" style="29" bestFit="1" customWidth="1"/>
    <col min="1311" max="1312" width="0" style="29" hidden="1" customWidth="1"/>
    <col min="1313" max="1314" width="10.85546875" style="29"/>
    <col min="1315" max="1317" width="0" style="29" hidden="1" customWidth="1"/>
    <col min="1318" max="1323" width="10.85546875" style="29"/>
    <col min="1324" max="1324" width="15.7109375" style="29" customWidth="1"/>
    <col min="1325" max="1325" width="10" style="29" bestFit="1" customWidth="1"/>
    <col min="1326" max="1327" width="10.5703125" style="29" customWidth="1"/>
    <col min="1328" max="1328" width="12.85546875" style="29" customWidth="1"/>
    <col min="1329" max="1329" width="10.85546875" style="29"/>
    <col min="1330" max="1330" width="21.28515625" style="29" customWidth="1"/>
    <col min="1331" max="1331" width="12.5703125" style="29" customWidth="1"/>
    <col min="1332" max="1559" width="10.85546875" style="29"/>
    <col min="1560" max="1561" width="6.5703125" style="29" customWidth="1"/>
    <col min="1562" max="1562" width="9.7109375" style="29" bestFit="1" customWidth="1"/>
    <col min="1563" max="1563" width="7.7109375" style="29" bestFit="1" customWidth="1"/>
    <col min="1564" max="1565" width="6.5703125" style="29" customWidth="1"/>
    <col min="1566" max="1566" width="8.85546875" style="29" bestFit="1" customWidth="1"/>
    <col min="1567" max="1568" width="0" style="29" hidden="1" customWidth="1"/>
    <col min="1569" max="1570" width="10.85546875" style="29"/>
    <col min="1571" max="1573" width="0" style="29" hidden="1" customWidth="1"/>
    <col min="1574" max="1579" width="10.85546875" style="29"/>
    <col min="1580" max="1580" width="15.7109375" style="29" customWidth="1"/>
    <col min="1581" max="1581" width="10" style="29" bestFit="1" customWidth="1"/>
    <col min="1582" max="1583" width="10.5703125" style="29" customWidth="1"/>
    <col min="1584" max="1584" width="12.85546875" style="29" customWidth="1"/>
    <col min="1585" max="1585" width="10.85546875" style="29"/>
    <col min="1586" max="1586" width="21.28515625" style="29" customWidth="1"/>
    <col min="1587" max="1587" width="12.5703125" style="29" customWidth="1"/>
    <col min="1588" max="1815" width="10.85546875" style="29"/>
    <col min="1816" max="1817" width="6.5703125" style="29" customWidth="1"/>
    <col min="1818" max="1818" width="9.7109375" style="29" bestFit="1" customWidth="1"/>
    <col min="1819" max="1819" width="7.7109375" style="29" bestFit="1" customWidth="1"/>
    <col min="1820" max="1821" width="6.5703125" style="29" customWidth="1"/>
    <col min="1822" max="1822" width="8.85546875" style="29" bestFit="1" customWidth="1"/>
    <col min="1823" max="1824" width="0" style="29" hidden="1" customWidth="1"/>
    <col min="1825" max="1826" width="10.85546875" style="29"/>
    <col min="1827" max="1829" width="0" style="29" hidden="1" customWidth="1"/>
    <col min="1830" max="1835" width="10.85546875" style="29"/>
    <col min="1836" max="1836" width="15.7109375" style="29" customWidth="1"/>
    <col min="1837" max="1837" width="10" style="29" bestFit="1" customWidth="1"/>
    <col min="1838" max="1839" width="10.5703125" style="29" customWidth="1"/>
    <col min="1840" max="1840" width="12.85546875" style="29" customWidth="1"/>
    <col min="1841" max="1841" width="10.85546875" style="29"/>
    <col min="1842" max="1842" width="21.28515625" style="29" customWidth="1"/>
    <col min="1843" max="1843" width="12.5703125" style="29" customWidth="1"/>
    <col min="1844" max="2071" width="10.85546875" style="29"/>
    <col min="2072" max="2073" width="6.5703125" style="29" customWidth="1"/>
    <col min="2074" max="2074" width="9.7109375" style="29" bestFit="1" customWidth="1"/>
    <col min="2075" max="2075" width="7.7109375" style="29" bestFit="1" customWidth="1"/>
    <col min="2076" max="2077" width="6.5703125" style="29" customWidth="1"/>
    <col min="2078" max="2078" width="8.85546875" style="29" bestFit="1" customWidth="1"/>
    <col min="2079" max="2080" width="0" style="29" hidden="1" customWidth="1"/>
    <col min="2081" max="2082" width="10.85546875" style="29"/>
    <col min="2083" max="2085" width="0" style="29" hidden="1" customWidth="1"/>
    <col min="2086" max="2091" width="10.85546875" style="29"/>
    <col min="2092" max="2092" width="15.7109375" style="29" customWidth="1"/>
    <col min="2093" max="2093" width="10" style="29" bestFit="1" customWidth="1"/>
    <col min="2094" max="2095" width="10.5703125" style="29" customWidth="1"/>
    <col min="2096" max="2096" width="12.85546875" style="29" customWidth="1"/>
    <col min="2097" max="2097" width="10.85546875" style="29"/>
    <col min="2098" max="2098" width="21.28515625" style="29" customWidth="1"/>
    <col min="2099" max="2099" width="12.5703125" style="29" customWidth="1"/>
    <col min="2100" max="2327" width="10.85546875" style="29"/>
    <col min="2328" max="2329" width="6.5703125" style="29" customWidth="1"/>
    <col min="2330" max="2330" width="9.7109375" style="29" bestFit="1" customWidth="1"/>
    <col min="2331" max="2331" width="7.7109375" style="29" bestFit="1" customWidth="1"/>
    <col min="2332" max="2333" width="6.5703125" style="29" customWidth="1"/>
    <col min="2334" max="2334" width="8.85546875" style="29" bestFit="1" customWidth="1"/>
    <col min="2335" max="2336" width="0" style="29" hidden="1" customWidth="1"/>
    <col min="2337" max="2338" width="10.85546875" style="29"/>
    <col min="2339" max="2341" width="0" style="29" hidden="1" customWidth="1"/>
    <col min="2342" max="2347" width="10.85546875" style="29"/>
    <col min="2348" max="2348" width="15.7109375" style="29" customWidth="1"/>
    <col min="2349" max="2349" width="10" style="29" bestFit="1" customWidth="1"/>
    <col min="2350" max="2351" width="10.5703125" style="29" customWidth="1"/>
    <col min="2352" max="2352" width="12.85546875" style="29" customWidth="1"/>
    <col min="2353" max="2353" width="10.85546875" style="29"/>
    <col min="2354" max="2354" width="21.28515625" style="29" customWidth="1"/>
    <col min="2355" max="2355" width="12.5703125" style="29" customWidth="1"/>
    <col min="2356" max="2583" width="10.85546875" style="29"/>
    <col min="2584" max="2585" width="6.5703125" style="29" customWidth="1"/>
    <col min="2586" max="2586" width="9.7109375" style="29" bestFit="1" customWidth="1"/>
    <col min="2587" max="2587" width="7.7109375" style="29" bestFit="1" customWidth="1"/>
    <col min="2588" max="2589" width="6.5703125" style="29" customWidth="1"/>
    <col min="2590" max="2590" width="8.85546875" style="29" bestFit="1" customWidth="1"/>
    <col min="2591" max="2592" width="0" style="29" hidden="1" customWidth="1"/>
    <col min="2593" max="2594" width="10.85546875" style="29"/>
    <col min="2595" max="2597" width="0" style="29" hidden="1" customWidth="1"/>
    <col min="2598" max="2603" width="10.85546875" style="29"/>
    <col min="2604" max="2604" width="15.7109375" style="29" customWidth="1"/>
    <col min="2605" max="2605" width="10" style="29" bestFit="1" customWidth="1"/>
    <col min="2606" max="2607" width="10.5703125" style="29" customWidth="1"/>
    <col min="2608" max="2608" width="12.85546875" style="29" customWidth="1"/>
    <col min="2609" max="2609" width="10.85546875" style="29"/>
    <col min="2610" max="2610" width="21.28515625" style="29" customWidth="1"/>
    <col min="2611" max="2611" width="12.5703125" style="29" customWidth="1"/>
    <col min="2612" max="2839" width="10.85546875" style="29"/>
    <col min="2840" max="2841" width="6.5703125" style="29" customWidth="1"/>
    <col min="2842" max="2842" width="9.7109375" style="29" bestFit="1" customWidth="1"/>
    <col min="2843" max="2843" width="7.7109375" style="29" bestFit="1" customWidth="1"/>
    <col min="2844" max="2845" width="6.5703125" style="29" customWidth="1"/>
    <col min="2846" max="2846" width="8.85546875" style="29" bestFit="1" customWidth="1"/>
    <col min="2847" max="2848" width="0" style="29" hidden="1" customWidth="1"/>
    <col min="2849" max="2850" width="10.85546875" style="29"/>
    <col min="2851" max="2853" width="0" style="29" hidden="1" customWidth="1"/>
    <col min="2854" max="2859" width="10.85546875" style="29"/>
    <col min="2860" max="2860" width="15.7109375" style="29" customWidth="1"/>
    <col min="2861" max="2861" width="10" style="29" bestFit="1" customWidth="1"/>
    <col min="2862" max="2863" width="10.5703125" style="29" customWidth="1"/>
    <col min="2864" max="2864" width="12.85546875" style="29" customWidth="1"/>
    <col min="2865" max="2865" width="10.85546875" style="29"/>
    <col min="2866" max="2866" width="21.28515625" style="29" customWidth="1"/>
    <col min="2867" max="2867" width="12.5703125" style="29" customWidth="1"/>
    <col min="2868" max="3095" width="10.85546875" style="29"/>
    <col min="3096" max="3097" width="6.5703125" style="29" customWidth="1"/>
    <col min="3098" max="3098" width="9.7109375" style="29" bestFit="1" customWidth="1"/>
    <col min="3099" max="3099" width="7.7109375" style="29" bestFit="1" customWidth="1"/>
    <col min="3100" max="3101" width="6.5703125" style="29" customWidth="1"/>
    <col min="3102" max="3102" width="8.85546875" style="29" bestFit="1" customWidth="1"/>
    <col min="3103" max="3104" width="0" style="29" hidden="1" customWidth="1"/>
    <col min="3105" max="3106" width="10.85546875" style="29"/>
    <col min="3107" max="3109" width="0" style="29" hidden="1" customWidth="1"/>
    <col min="3110" max="3115" width="10.85546875" style="29"/>
    <col min="3116" max="3116" width="15.7109375" style="29" customWidth="1"/>
    <col min="3117" max="3117" width="10" style="29" bestFit="1" customWidth="1"/>
    <col min="3118" max="3119" width="10.5703125" style="29" customWidth="1"/>
    <col min="3120" max="3120" width="12.85546875" style="29" customWidth="1"/>
    <col min="3121" max="3121" width="10.85546875" style="29"/>
    <col min="3122" max="3122" width="21.28515625" style="29" customWidth="1"/>
    <col min="3123" max="3123" width="12.5703125" style="29" customWidth="1"/>
    <col min="3124" max="3351" width="10.85546875" style="29"/>
    <col min="3352" max="3353" width="6.5703125" style="29" customWidth="1"/>
    <col min="3354" max="3354" width="9.7109375" style="29" bestFit="1" customWidth="1"/>
    <col min="3355" max="3355" width="7.7109375" style="29" bestFit="1" customWidth="1"/>
    <col min="3356" max="3357" width="6.5703125" style="29" customWidth="1"/>
    <col min="3358" max="3358" width="8.85546875" style="29" bestFit="1" customWidth="1"/>
    <col min="3359" max="3360" width="0" style="29" hidden="1" customWidth="1"/>
    <col min="3361" max="3362" width="10.85546875" style="29"/>
    <col min="3363" max="3365" width="0" style="29" hidden="1" customWidth="1"/>
    <col min="3366" max="3371" width="10.85546875" style="29"/>
    <col min="3372" max="3372" width="15.7109375" style="29" customWidth="1"/>
    <col min="3373" max="3373" width="10" style="29" bestFit="1" customWidth="1"/>
    <col min="3374" max="3375" width="10.5703125" style="29" customWidth="1"/>
    <col min="3376" max="3376" width="12.85546875" style="29" customWidth="1"/>
    <col min="3377" max="3377" width="10.85546875" style="29"/>
    <col min="3378" max="3378" width="21.28515625" style="29" customWidth="1"/>
    <col min="3379" max="3379" width="12.5703125" style="29" customWidth="1"/>
    <col min="3380" max="3607" width="10.85546875" style="29"/>
    <col min="3608" max="3609" width="6.5703125" style="29" customWidth="1"/>
    <col min="3610" max="3610" width="9.7109375" style="29" bestFit="1" customWidth="1"/>
    <col min="3611" max="3611" width="7.7109375" style="29" bestFit="1" customWidth="1"/>
    <col min="3612" max="3613" width="6.5703125" style="29" customWidth="1"/>
    <col min="3614" max="3614" width="8.85546875" style="29" bestFit="1" customWidth="1"/>
    <col min="3615" max="3616" width="0" style="29" hidden="1" customWidth="1"/>
    <col min="3617" max="3618" width="10.85546875" style="29"/>
    <col min="3619" max="3621" width="0" style="29" hidden="1" customWidth="1"/>
    <col min="3622" max="3627" width="10.85546875" style="29"/>
    <col min="3628" max="3628" width="15.7109375" style="29" customWidth="1"/>
    <col min="3629" max="3629" width="10" style="29" bestFit="1" customWidth="1"/>
    <col min="3630" max="3631" width="10.5703125" style="29" customWidth="1"/>
    <col min="3632" max="3632" width="12.85546875" style="29" customWidth="1"/>
    <col min="3633" max="3633" width="10.85546875" style="29"/>
    <col min="3634" max="3634" width="21.28515625" style="29" customWidth="1"/>
    <col min="3635" max="3635" width="12.5703125" style="29" customWidth="1"/>
    <col min="3636" max="3863" width="10.85546875" style="29"/>
    <col min="3864" max="3865" width="6.5703125" style="29" customWidth="1"/>
    <col min="3866" max="3866" width="9.7109375" style="29" bestFit="1" customWidth="1"/>
    <col min="3867" max="3867" width="7.7109375" style="29" bestFit="1" customWidth="1"/>
    <col min="3868" max="3869" width="6.5703125" style="29" customWidth="1"/>
    <col min="3870" max="3870" width="8.85546875" style="29" bestFit="1" customWidth="1"/>
    <col min="3871" max="3872" width="0" style="29" hidden="1" customWidth="1"/>
    <col min="3873" max="3874" width="10.85546875" style="29"/>
    <col min="3875" max="3877" width="0" style="29" hidden="1" customWidth="1"/>
    <col min="3878" max="3883" width="10.85546875" style="29"/>
    <col min="3884" max="3884" width="15.7109375" style="29" customWidth="1"/>
    <col min="3885" max="3885" width="10" style="29" bestFit="1" customWidth="1"/>
    <col min="3886" max="3887" width="10.5703125" style="29" customWidth="1"/>
    <col min="3888" max="3888" width="12.85546875" style="29" customWidth="1"/>
    <col min="3889" max="3889" width="10.85546875" style="29"/>
    <col min="3890" max="3890" width="21.28515625" style="29" customWidth="1"/>
    <col min="3891" max="3891" width="12.5703125" style="29" customWidth="1"/>
    <col min="3892" max="4119" width="10.85546875" style="29"/>
    <col min="4120" max="4121" width="6.5703125" style="29" customWidth="1"/>
    <col min="4122" max="4122" width="9.7109375" style="29" bestFit="1" customWidth="1"/>
    <col min="4123" max="4123" width="7.7109375" style="29" bestFit="1" customWidth="1"/>
    <col min="4124" max="4125" width="6.5703125" style="29" customWidth="1"/>
    <col min="4126" max="4126" width="8.85546875" style="29" bestFit="1" customWidth="1"/>
    <col min="4127" max="4128" width="0" style="29" hidden="1" customWidth="1"/>
    <col min="4129" max="4130" width="10.85546875" style="29"/>
    <col min="4131" max="4133" width="0" style="29" hidden="1" customWidth="1"/>
    <col min="4134" max="4139" width="10.85546875" style="29"/>
    <col min="4140" max="4140" width="15.7109375" style="29" customWidth="1"/>
    <col min="4141" max="4141" width="10" style="29" bestFit="1" customWidth="1"/>
    <col min="4142" max="4143" width="10.5703125" style="29" customWidth="1"/>
    <col min="4144" max="4144" width="12.85546875" style="29" customWidth="1"/>
    <col min="4145" max="4145" width="10.85546875" style="29"/>
    <col min="4146" max="4146" width="21.28515625" style="29" customWidth="1"/>
    <col min="4147" max="4147" width="12.5703125" style="29" customWidth="1"/>
    <col min="4148" max="4375" width="10.85546875" style="29"/>
    <col min="4376" max="4377" width="6.5703125" style="29" customWidth="1"/>
    <col min="4378" max="4378" width="9.7109375" style="29" bestFit="1" customWidth="1"/>
    <col min="4379" max="4379" width="7.7109375" style="29" bestFit="1" customWidth="1"/>
    <col min="4380" max="4381" width="6.5703125" style="29" customWidth="1"/>
    <col min="4382" max="4382" width="8.85546875" style="29" bestFit="1" customWidth="1"/>
    <col min="4383" max="4384" width="0" style="29" hidden="1" customWidth="1"/>
    <col min="4385" max="4386" width="10.85546875" style="29"/>
    <col min="4387" max="4389" width="0" style="29" hidden="1" customWidth="1"/>
    <col min="4390" max="4395" width="10.85546875" style="29"/>
    <col min="4396" max="4396" width="15.7109375" style="29" customWidth="1"/>
    <col min="4397" max="4397" width="10" style="29" bestFit="1" customWidth="1"/>
    <col min="4398" max="4399" width="10.5703125" style="29" customWidth="1"/>
    <col min="4400" max="4400" width="12.85546875" style="29" customWidth="1"/>
    <col min="4401" max="4401" width="10.85546875" style="29"/>
    <col min="4402" max="4402" width="21.28515625" style="29" customWidth="1"/>
    <col min="4403" max="4403" width="12.5703125" style="29" customWidth="1"/>
    <col min="4404" max="4631" width="10.85546875" style="29"/>
    <col min="4632" max="4633" width="6.5703125" style="29" customWidth="1"/>
    <col min="4634" max="4634" width="9.7109375" style="29" bestFit="1" customWidth="1"/>
    <col min="4635" max="4635" width="7.7109375" style="29" bestFit="1" customWidth="1"/>
    <col min="4636" max="4637" width="6.5703125" style="29" customWidth="1"/>
    <col min="4638" max="4638" width="8.85546875" style="29" bestFit="1" customWidth="1"/>
    <col min="4639" max="4640" width="0" style="29" hidden="1" customWidth="1"/>
    <col min="4641" max="4642" width="10.85546875" style="29"/>
    <col min="4643" max="4645" width="0" style="29" hidden="1" customWidth="1"/>
    <col min="4646" max="4651" width="10.85546875" style="29"/>
    <col min="4652" max="4652" width="15.7109375" style="29" customWidth="1"/>
    <col min="4653" max="4653" width="10" style="29" bestFit="1" customWidth="1"/>
    <col min="4654" max="4655" width="10.5703125" style="29" customWidth="1"/>
    <col min="4656" max="4656" width="12.85546875" style="29" customWidth="1"/>
    <col min="4657" max="4657" width="10.85546875" style="29"/>
    <col min="4658" max="4658" width="21.28515625" style="29" customWidth="1"/>
    <col min="4659" max="4659" width="12.5703125" style="29" customWidth="1"/>
    <col min="4660" max="4887" width="10.85546875" style="29"/>
    <col min="4888" max="4889" width="6.5703125" style="29" customWidth="1"/>
    <col min="4890" max="4890" width="9.7109375" style="29" bestFit="1" customWidth="1"/>
    <col min="4891" max="4891" width="7.7109375" style="29" bestFit="1" customWidth="1"/>
    <col min="4892" max="4893" width="6.5703125" style="29" customWidth="1"/>
    <col min="4894" max="4894" width="8.85546875" style="29" bestFit="1" customWidth="1"/>
    <col min="4895" max="4896" width="0" style="29" hidden="1" customWidth="1"/>
    <col min="4897" max="4898" width="10.85546875" style="29"/>
    <col min="4899" max="4901" width="0" style="29" hidden="1" customWidth="1"/>
    <col min="4902" max="4907" width="10.85546875" style="29"/>
    <col min="4908" max="4908" width="15.7109375" style="29" customWidth="1"/>
    <col min="4909" max="4909" width="10" style="29" bestFit="1" customWidth="1"/>
    <col min="4910" max="4911" width="10.5703125" style="29" customWidth="1"/>
    <col min="4912" max="4912" width="12.85546875" style="29" customWidth="1"/>
    <col min="4913" max="4913" width="10.85546875" style="29"/>
    <col min="4914" max="4914" width="21.28515625" style="29" customWidth="1"/>
    <col min="4915" max="4915" width="12.5703125" style="29" customWidth="1"/>
    <col min="4916" max="5143" width="10.85546875" style="29"/>
    <col min="5144" max="5145" width="6.5703125" style="29" customWidth="1"/>
    <col min="5146" max="5146" width="9.7109375" style="29" bestFit="1" customWidth="1"/>
    <col min="5147" max="5147" width="7.7109375" style="29" bestFit="1" customWidth="1"/>
    <col min="5148" max="5149" width="6.5703125" style="29" customWidth="1"/>
    <col min="5150" max="5150" width="8.85546875" style="29" bestFit="1" customWidth="1"/>
    <col min="5151" max="5152" width="0" style="29" hidden="1" customWidth="1"/>
    <col min="5153" max="5154" width="10.85546875" style="29"/>
    <col min="5155" max="5157" width="0" style="29" hidden="1" customWidth="1"/>
    <col min="5158" max="5163" width="10.85546875" style="29"/>
    <col min="5164" max="5164" width="15.7109375" style="29" customWidth="1"/>
    <col min="5165" max="5165" width="10" style="29" bestFit="1" customWidth="1"/>
    <col min="5166" max="5167" width="10.5703125" style="29" customWidth="1"/>
    <col min="5168" max="5168" width="12.85546875" style="29" customWidth="1"/>
    <col min="5169" max="5169" width="10.85546875" style="29"/>
    <col min="5170" max="5170" width="21.28515625" style="29" customWidth="1"/>
    <col min="5171" max="5171" width="12.5703125" style="29" customWidth="1"/>
    <col min="5172" max="5399" width="10.85546875" style="29"/>
    <col min="5400" max="5401" width="6.5703125" style="29" customWidth="1"/>
    <col min="5402" max="5402" width="9.7109375" style="29" bestFit="1" customWidth="1"/>
    <col min="5403" max="5403" width="7.7109375" style="29" bestFit="1" customWidth="1"/>
    <col min="5404" max="5405" width="6.5703125" style="29" customWidth="1"/>
    <col min="5406" max="5406" width="8.85546875" style="29" bestFit="1" customWidth="1"/>
    <col min="5407" max="5408" width="0" style="29" hidden="1" customWidth="1"/>
    <col min="5409" max="5410" width="10.85546875" style="29"/>
    <col min="5411" max="5413" width="0" style="29" hidden="1" customWidth="1"/>
    <col min="5414" max="5419" width="10.85546875" style="29"/>
    <col min="5420" max="5420" width="15.7109375" style="29" customWidth="1"/>
    <col min="5421" max="5421" width="10" style="29" bestFit="1" customWidth="1"/>
    <col min="5422" max="5423" width="10.5703125" style="29" customWidth="1"/>
    <col min="5424" max="5424" width="12.85546875" style="29" customWidth="1"/>
    <col min="5425" max="5425" width="10.85546875" style="29"/>
    <col min="5426" max="5426" width="21.28515625" style="29" customWidth="1"/>
    <col min="5427" max="5427" width="12.5703125" style="29" customWidth="1"/>
    <col min="5428" max="5655" width="10.85546875" style="29"/>
    <col min="5656" max="5657" width="6.5703125" style="29" customWidth="1"/>
    <col min="5658" max="5658" width="9.7109375" style="29" bestFit="1" customWidth="1"/>
    <col min="5659" max="5659" width="7.7109375" style="29" bestFit="1" customWidth="1"/>
    <col min="5660" max="5661" width="6.5703125" style="29" customWidth="1"/>
    <col min="5662" max="5662" width="8.85546875" style="29" bestFit="1" customWidth="1"/>
    <col min="5663" max="5664" width="0" style="29" hidden="1" customWidth="1"/>
    <col min="5665" max="5666" width="10.85546875" style="29"/>
    <col min="5667" max="5669" width="0" style="29" hidden="1" customWidth="1"/>
    <col min="5670" max="5675" width="10.85546875" style="29"/>
    <col min="5676" max="5676" width="15.7109375" style="29" customWidth="1"/>
    <col min="5677" max="5677" width="10" style="29" bestFit="1" customWidth="1"/>
    <col min="5678" max="5679" width="10.5703125" style="29" customWidth="1"/>
    <col min="5680" max="5680" width="12.85546875" style="29" customWidth="1"/>
    <col min="5681" max="5681" width="10.85546875" style="29"/>
    <col min="5682" max="5682" width="21.28515625" style="29" customWidth="1"/>
    <col min="5683" max="5683" width="12.5703125" style="29" customWidth="1"/>
    <col min="5684" max="5911" width="10.85546875" style="29"/>
    <col min="5912" max="5913" width="6.5703125" style="29" customWidth="1"/>
    <col min="5914" max="5914" width="9.7109375" style="29" bestFit="1" customWidth="1"/>
    <col min="5915" max="5915" width="7.7109375" style="29" bestFit="1" customWidth="1"/>
    <col min="5916" max="5917" width="6.5703125" style="29" customWidth="1"/>
    <col min="5918" max="5918" width="8.85546875" style="29" bestFit="1" customWidth="1"/>
    <col min="5919" max="5920" width="0" style="29" hidden="1" customWidth="1"/>
    <col min="5921" max="5922" width="10.85546875" style="29"/>
    <col min="5923" max="5925" width="0" style="29" hidden="1" customWidth="1"/>
    <col min="5926" max="5931" width="10.85546875" style="29"/>
    <col min="5932" max="5932" width="15.7109375" style="29" customWidth="1"/>
    <col min="5933" max="5933" width="10" style="29" bestFit="1" customWidth="1"/>
    <col min="5934" max="5935" width="10.5703125" style="29" customWidth="1"/>
    <col min="5936" max="5936" width="12.85546875" style="29" customWidth="1"/>
    <col min="5937" max="5937" width="10.85546875" style="29"/>
    <col min="5938" max="5938" width="21.28515625" style="29" customWidth="1"/>
    <col min="5939" max="5939" width="12.5703125" style="29" customWidth="1"/>
    <col min="5940" max="6167" width="10.85546875" style="29"/>
    <col min="6168" max="6169" width="6.5703125" style="29" customWidth="1"/>
    <col min="6170" max="6170" width="9.7109375" style="29" bestFit="1" customWidth="1"/>
    <col min="6171" max="6171" width="7.7109375" style="29" bestFit="1" customWidth="1"/>
    <col min="6172" max="6173" width="6.5703125" style="29" customWidth="1"/>
    <col min="6174" max="6174" width="8.85546875" style="29" bestFit="1" customWidth="1"/>
    <col min="6175" max="6176" width="0" style="29" hidden="1" customWidth="1"/>
    <col min="6177" max="6178" width="10.85546875" style="29"/>
    <col min="6179" max="6181" width="0" style="29" hidden="1" customWidth="1"/>
    <col min="6182" max="6187" width="10.85546875" style="29"/>
    <col min="6188" max="6188" width="15.7109375" style="29" customWidth="1"/>
    <col min="6189" max="6189" width="10" style="29" bestFit="1" customWidth="1"/>
    <col min="6190" max="6191" width="10.5703125" style="29" customWidth="1"/>
    <col min="6192" max="6192" width="12.85546875" style="29" customWidth="1"/>
    <col min="6193" max="6193" width="10.85546875" style="29"/>
    <col min="6194" max="6194" width="21.28515625" style="29" customWidth="1"/>
    <col min="6195" max="6195" width="12.5703125" style="29" customWidth="1"/>
    <col min="6196" max="6423" width="10.85546875" style="29"/>
    <col min="6424" max="6425" width="6.5703125" style="29" customWidth="1"/>
    <col min="6426" max="6426" width="9.7109375" style="29" bestFit="1" customWidth="1"/>
    <col min="6427" max="6427" width="7.7109375" style="29" bestFit="1" customWidth="1"/>
    <col min="6428" max="6429" width="6.5703125" style="29" customWidth="1"/>
    <col min="6430" max="6430" width="8.85546875" style="29" bestFit="1" customWidth="1"/>
    <col min="6431" max="6432" width="0" style="29" hidden="1" customWidth="1"/>
    <col min="6433" max="6434" width="10.85546875" style="29"/>
    <col min="6435" max="6437" width="0" style="29" hidden="1" customWidth="1"/>
    <col min="6438" max="6443" width="10.85546875" style="29"/>
    <col min="6444" max="6444" width="15.7109375" style="29" customWidth="1"/>
    <col min="6445" max="6445" width="10" style="29" bestFit="1" customWidth="1"/>
    <col min="6446" max="6447" width="10.5703125" style="29" customWidth="1"/>
    <col min="6448" max="6448" width="12.85546875" style="29" customWidth="1"/>
    <col min="6449" max="6449" width="10.85546875" style="29"/>
    <col min="6450" max="6450" width="21.28515625" style="29" customWidth="1"/>
    <col min="6451" max="6451" width="12.5703125" style="29" customWidth="1"/>
    <col min="6452" max="6679" width="10.85546875" style="29"/>
    <col min="6680" max="6681" width="6.5703125" style="29" customWidth="1"/>
    <col min="6682" max="6682" width="9.7109375" style="29" bestFit="1" customWidth="1"/>
    <col min="6683" max="6683" width="7.7109375" style="29" bestFit="1" customWidth="1"/>
    <col min="6684" max="6685" width="6.5703125" style="29" customWidth="1"/>
    <col min="6686" max="6686" width="8.85546875" style="29" bestFit="1" customWidth="1"/>
    <col min="6687" max="6688" width="0" style="29" hidden="1" customWidth="1"/>
    <col min="6689" max="6690" width="10.85546875" style="29"/>
    <col min="6691" max="6693" width="0" style="29" hidden="1" customWidth="1"/>
    <col min="6694" max="6699" width="10.85546875" style="29"/>
    <col min="6700" max="6700" width="15.7109375" style="29" customWidth="1"/>
    <col min="6701" max="6701" width="10" style="29" bestFit="1" customWidth="1"/>
    <col min="6702" max="6703" width="10.5703125" style="29" customWidth="1"/>
    <col min="6704" max="6704" width="12.85546875" style="29" customWidth="1"/>
    <col min="6705" max="6705" width="10.85546875" style="29"/>
    <col min="6706" max="6706" width="21.28515625" style="29" customWidth="1"/>
    <col min="6707" max="6707" width="12.5703125" style="29" customWidth="1"/>
    <col min="6708" max="6935" width="10.85546875" style="29"/>
    <col min="6936" max="6937" width="6.5703125" style="29" customWidth="1"/>
    <col min="6938" max="6938" width="9.7109375" style="29" bestFit="1" customWidth="1"/>
    <col min="6939" max="6939" width="7.7109375" style="29" bestFit="1" customWidth="1"/>
    <col min="6940" max="6941" width="6.5703125" style="29" customWidth="1"/>
    <col min="6942" max="6942" width="8.85546875" style="29" bestFit="1" customWidth="1"/>
    <col min="6943" max="6944" width="0" style="29" hidden="1" customWidth="1"/>
    <col min="6945" max="6946" width="10.85546875" style="29"/>
    <col min="6947" max="6949" width="0" style="29" hidden="1" customWidth="1"/>
    <col min="6950" max="6955" width="10.85546875" style="29"/>
    <col min="6956" max="6956" width="15.7109375" style="29" customWidth="1"/>
    <col min="6957" max="6957" width="10" style="29" bestFit="1" customWidth="1"/>
    <col min="6958" max="6959" width="10.5703125" style="29" customWidth="1"/>
    <col min="6960" max="6960" width="12.85546875" style="29" customWidth="1"/>
    <col min="6961" max="6961" width="10.85546875" style="29"/>
    <col min="6962" max="6962" width="21.28515625" style="29" customWidth="1"/>
    <col min="6963" max="6963" width="12.5703125" style="29" customWidth="1"/>
    <col min="6964" max="7191" width="10.85546875" style="29"/>
    <col min="7192" max="7193" width="6.5703125" style="29" customWidth="1"/>
    <col min="7194" max="7194" width="9.7109375" style="29" bestFit="1" customWidth="1"/>
    <col min="7195" max="7195" width="7.7109375" style="29" bestFit="1" customWidth="1"/>
    <col min="7196" max="7197" width="6.5703125" style="29" customWidth="1"/>
    <col min="7198" max="7198" width="8.85546875" style="29" bestFit="1" customWidth="1"/>
    <col min="7199" max="7200" width="0" style="29" hidden="1" customWidth="1"/>
    <col min="7201" max="7202" width="10.85546875" style="29"/>
    <col min="7203" max="7205" width="0" style="29" hidden="1" customWidth="1"/>
    <col min="7206" max="7211" width="10.85546875" style="29"/>
    <col min="7212" max="7212" width="15.7109375" style="29" customWidth="1"/>
    <col min="7213" max="7213" width="10" style="29" bestFit="1" customWidth="1"/>
    <col min="7214" max="7215" width="10.5703125" style="29" customWidth="1"/>
    <col min="7216" max="7216" width="12.85546875" style="29" customWidth="1"/>
    <col min="7217" max="7217" width="10.85546875" style="29"/>
    <col min="7218" max="7218" width="21.28515625" style="29" customWidth="1"/>
    <col min="7219" max="7219" width="12.5703125" style="29" customWidth="1"/>
    <col min="7220" max="7447" width="10.85546875" style="29"/>
    <col min="7448" max="7449" width="6.5703125" style="29" customWidth="1"/>
    <col min="7450" max="7450" width="9.7109375" style="29" bestFit="1" customWidth="1"/>
    <col min="7451" max="7451" width="7.7109375" style="29" bestFit="1" customWidth="1"/>
    <col min="7452" max="7453" width="6.5703125" style="29" customWidth="1"/>
    <col min="7454" max="7454" width="8.85546875" style="29" bestFit="1" customWidth="1"/>
    <col min="7455" max="7456" width="0" style="29" hidden="1" customWidth="1"/>
    <col min="7457" max="7458" width="10.85546875" style="29"/>
    <col min="7459" max="7461" width="0" style="29" hidden="1" customWidth="1"/>
    <col min="7462" max="7467" width="10.85546875" style="29"/>
    <col min="7468" max="7468" width="15.7109375" style="29" customWidth="1"/>
    <col min="7469" max="7469" width="10" style="29" bestFit="1" customWidth="1"/>
    <col min="7470" max="7471" width="10.5703125" style="29" customWidth="1"/>
    <col min="7472" max="7472" width="12.85546875" style="29" customWidth="1"/>
    <col min="7473" max="7473" width="10.85546875" style="29"/>
    <col min="7474" max="7474" width="21.28515625" style="29" customWidth="1"/>
    <col min="7475" max="7475" width="12.5703125" style="29" customWidth="1"/>
    <col min="7476" max="7703" width="10.85546875" style="29"/>
    <col min="7704" max="7705" width="6.5703125" style="29" customWidth="1"/>
    <col min="7706" max="7706" width="9.7109375" style="29" bestFit="1" customWidth="1"/>
    <col min="7707" max="7707" width="7.7109375" style="29" bestFit="1" customWidth="1"/>
    <col min="7708" max="7709" width="6.5703125" style="29" customWidth="1"/>
    <col min="7710" max="7710" width="8.85546875" style="29" bestFit="1" customWidth="1"/>
    <col min="7711" max="7712" width="0" style="29" hidden="1" customWidth="1"/>
    <col min="7713" max="7714" width="10.85546875" style="29"/>
    <col min="7715" max="7717" width="0" style="29" hidden="1" customWidth="1"/>
    <col min="7718" max="7723" width="10.85546875" style="29"/>
    <col min="7724" max="7724" width="15.7109375" style="29" customWidth="1"/>
    <col min="7725" max="7725" width="10" style="29" bestFit="1" customWidth="1"/>
    <col min="7726" max="7727" width="10.5703125" style="29" customWidth="1"/>
    <col min="7728" max="7728" width="12.85546875" style="29" customWidth="1"/>
    <col min="7729" max="7729" width="10.85546875" style="29"/>
    <col min="7730" max="7730" width="21.28515625" style="29" customWidth="1"/>
    <col min="7731" max="7731" width="12.5703125" style="29" customWidth="1"/>
    <col min="7732" max="7959" width="10.85546875" style="29"/>
    <col min="7960" max="7961" width="6.5703125" style="29" customWidth="1"/>
    <col min="7962" max="7962" width="9.7109375" style="29" bestFit="1" customWidth="1"/>
    <col min="7963" max="7963" width="7.7109375" style="29" bestFit="1" customWidth="1"/>
    <col min="7964" max="7965" width="6.5703125" style="29" customWidth="1"/>
    <col min="7966" max="7966" width="8.85546875" style="29" bestFit="1" customWidth="1"/>
    <col min="7967" max="7968" width="0" style="29" hidden="1" customWidth="1"/>
    <col min="7969" max="7970" width="10.85546875" style="29"/>
    <col min="7971" max="7973" width="0" style="29" hidden="1" customWidth="1"/>
    <col min="7974" max="7979" width="10.85546875" style="29"/>
    <col min="7980" max="7980" width="15.7109375" style="29" customWidth="1"/>
    <col min="7981" max="7981" width="10" style="29" bestFit="1" customWidth="1"/>
    <col min="7982" max="7983" width="10.5703125" style="29" customWidth="1"/>
    <col min="7984" max="7984" width="12.85546875" style="29" customWidth="1"/>
    <col min="7985" max="7985" width="10.85546875" style="29"/>
    <col min="7986" max="7986" width="21.28515625" style="29" customWidth="1"/>
    <col min="7987" max="7987" width="12.5703125" style="29" customWidth="1"/>
    <col min="7988" max="8215" width="10.85546875" style="29"/>
    <col min="8216" max="8217" width="6.5703125" style="29" customWidth="1"/>
    <col min="8218" max="8218" width="9.7109375" style="29" bestFit="1" customWidth="1"/>
    <col min="8219" max="8219" width="7.7109375" style="29" bestFit="1" customWidth="1"/>
    <col min="8220" max="8221" width="6.5703125" style="29" customWidth="1"/>
    <col min="8222" max="8222" width="8.85546875" style="29" bestFit="1" customWidth="1"/>
    <col min="8223" max="8224" width="0" style="29" hidden="1" customWidth="1"/>
    <col min="8225" max="8226" width="10.85546875" style="29"/>
    <col min="8227" max="8229" width="0" style="29" hidden="1" customWidth="1"/>
    <col min="8230" max="8235" width="10.85546875" style="29"/>
    <col min="8236" max="8236" width="15.7109375" style="29" customWidth="1"/>
    <col min="8237" max="8237" width="10" style="29" bestFit="1" customWidth="1"/>
    <col min="8238" max="8239" width="10.5703125" style="29" customWidth="1"/>
    <col min="8240" max="8240" width="12.85546875" style="29" customWidth="1"/>
    <col min="8241" max="8241" width="10.85546875" style="29"/>
    <col min="8242" max="8242" width="21.28515625" style="29" customWidth="1"/>
    <col min="8243" max="8243" width="12.5703125" style="29" customWidth="1"/>
    <col min="8244" max="8471" width="10.85546875" style="29"/>
    <col min="8472" max="8473" width="6.5703125" style="29" customWidth="1"/>
    <col min="8474" max="8474" width="9.7109375" style="29" bestFit="1" customWidth="1"/>
    <col min="8475" max="8475" width="7.7109375" style="29" bestFit="1" customWidth="1"/>
    <col min="8476" max="8477" width="6.5703125" style="29" customWidth="1"/>
    <col min="8478" max="8478" width="8.85546875" style="29" bestFit="1" customWidth="1"/>
    <col min="8479" max="8480" width="0" style="29" hidden="1" customWidth="1"/>
    <col min="8481" max="8482" width="10.85546875" style="29"/>
    <col min="8483" max="8485" width="0" style="29" hidden="1" customWidth="1"/>
    <col min="8486" max="8491" width="10.85546875" style="29"/>
    <col min="8492" max="8492" width="15.7109375" style="29" customWidth="1"/>
    <col min="8493" max="8493" width="10" style="29" bestFit="1" customWidth="1"/>
    <col min="8494" max="8495" width="10.5703125" style="29" customWidth="1"/>
    <col min="8496" max="8496" width="12.85546875" style="29" customWidth="1"/>
    <col min="8497" max="8497" width="10.85546875" style="29"/>
    <col min="8498" max="8498" width="21.28515625" style="29" customWidth="1"/>
    <col min="8499" max="8499" width="12.5703125" style="29" customWidth="1"/>
    <col min="8500" max="8727" width="10.85546875" style="29"/>
    <col min="8728" max="8729" width="6.5703125" style="29" customWidth="1"/>
    <col min="8730" max="8730" width="9.7109375" style="29" bestFit="1" customWidth="1"/>
    <col min="8731" max="8731" width="7.7109375" style="29" bestFit="1" customWidth="1"/>
    <col min="8732" max="8733" width="6.5703125" style="29" customWidth="1"/>
    <col min="8734" max="8734" width="8.85546875" style="29" bestFit="1" customWidth="1"/>
    <col min="8735" max="8736" width="0" style="29" hidden="1" customWidth="1"/>
    <col min="8737" max="8738" width="10.85546875" style="29"/>
    <col min="8739" max="8741" width="0" style="29" hidden="1" customWidth="1"/>
    <col min="8742" max="8747" width="10.85546875" style="29"/>
    <col min="8748" max="8748" width="15.7109375" style="29" customWidth="1"/>
    <col min="8749" max="8749" width="10" style="29" bestFit="1" customWidth="1"/>
    <col min="8750" max="8751" width="10.5703125" style="29" customWidth="1"/>
    <col min="8752" max="8752" width="12.85546875" style="29" customWidth="1"/>
    <col min="8753" max="8753" width="10.85546875" style="29"/>
    <col min="8754" max="8754" width="21.28515625" style="29" customWidth="1"/>
    <col min="8755" max="8755" width="12.5703125" style="29" customWidth="1"/>
    <col min="8756" max="8983" width="10.85546875" style="29"/>
    <col min="8984" max="8985" width="6.5703125" style="29" customWidth="1"/>
    <col min="8986" max="8986" width="9.7109375" style="29" bestFit="1" customWidth="1"/>
    <col min="8987" max="8987" width="7.7109375" style="29" bestFit="1" customWidth="1"/>
    <col min="8988" max="8989" width="6.5703125" style="29" customWidth="1"/>
    <col min="8990" max="8990" width="8.85546875" style="29" bestFit="1" customWidth="1"/>
    <col min="8991" max="8992" width="0" style="29" hidden="1" customWidth="1"/>
    <col min="8993" max="8994" width="10.85546875" style="29"/>
    <col min="8995" max="8997" width="0" style="29" hidden="1" customWidth="1"/>
    <col min="8998" max="9003" width="10.85546875" style="29"/>
    <col min="9004" max="9004" width="15.7109375" style="29" customWidth="1"/>
    <col min="9005" max="9005" width="10" style="29" bestFit="1" customWidth="1"/>
    <col min="9006" max="9007" width="10.5703125" style="29" customWidth="1"/>
    <col min="9008" max="9008" width="12.85546875" style="29" customWidth="1"/>
    <col min="9009" max="9009" width="10.85546875" style="29"/>
    <col min="9010" max="9010" width="21.28515625" style="29" customWidth="1"/>
    <col min="9011" max="9011" width="12.5703125" style="29" customWidth="1"/>
    <col min="9012" max="9239" width="10.85546875" style="29"/>
    <col min="9240" max="9241" width="6.5703125" style="29" customWidth="1"/>
    <col min="9242" max="9242" width="9.7109375" style="29" bestFit="1" customWidth="1"/>
    <col min="9243" max="9243" width="7.7109375" style="29" bestFit="1" customWidth="1"/>
    <col min="9244" max="9245" width="6.5703125" style="29" customWidth="1"/>
    <col min="9246" max="9246" width="8.85546875" style="29" bestFit="1" customWidth="1"/>
    <col min="9247" max="9248" width="0" style="29" hidden="1" customWidth="1"/>
    <col min="9249" max="9250" width="10.85546875" style="29"/>
    <col min="9251" max="9253" width="0" style="29" hidden="1" customWidth="1"/>
    <col min="9254" max="9259" width="10.85546875" style="29"/>
    <col min="9260" max="9260" width="15.7109375" style="29" customWidth="1"/>
    <col min="9261" max="9261" width="10" style="29" bestFit="1" customWidth="1"/>
    <col min="9262" max="9263" width="10.5703125" style="29" customWidth="1"/>
    <col min="9264" max="9264" width="12.85546875" style="29" customWidth="1"/>
    <col min="9265" max="9265" width="10.85546875" style="29"/>
    <col min="9266" max="9266" width="21.28515625" style="29" customWidth="1"/>
    <col min="9267" max="9267" width="12.5703125" style="29" customWidth="1"/>
    <col min="9268" max="9495" width="10.85546875" style="29"/>
    <col min="9496" max="9497" width="6.5703125" style="29" customWidth="1"/>
    <col min="9498" max="9498" width="9.7109375" style="29" bestFit="1" customWidth="1"/>
    <col min="9499" max="9499" width="7.7109375" style="29" bestFit="1" customWidth="1"/>
    <col min="9500" max="9501" width="6.5703125" style="29" customWidth="1"/>
    <col min="9502" max="9502" width="8.85546875" style="29" bestFit="1" customWidth="1"/>
    <col min="9503" max="9504" width="0" style="29" hidden="1" customWidth="1"/>
    <col min="9505" max="9506" width="10.85546875" style="29"/>
    <col min="9507" max="9509" width="0" style="29" hidden="1" customWidth="1"/>
    <col min="9510" max="9515" width="10.85546875" style="29"/>
    <col min="9516" max="9516" width="15.7109375" style="29" customWidth="1"/>
    <col min="9517" max="9517" width="10" style="29" bestFit="1" customWidth="1"/>
    <col min="9518" max="9519" width="10.5703125" style="29" customWidth="1"/>
    <col min="9520" max="9520" width="12.85546875" style="29" customWidth="1"/>
    <col min="9521" max="9521" width="10.85546875" style="29"/>
    <col min="9522" max="9522" width="21.28515625" style="29" customWidth="1"/>
    <col min="9523" max="9523" width="12.5703125" style="29" customWidth="1"/>
    <col min="9524" max="9751" width="10.85546875" style="29"/>
    <col min="9752" max="9753" width="6.5703125" style="29" customWidth="1"/>
    <col min="9754" max="9754" width="9.7109375" style="29" bestFit="1" customWidth="1"/>
    <col min="9755" max="9755" width="7.7109375" style="29" bestFit="1" customWidth="1"/>
    <col min="9756" max="9757" width="6.5703125" style="29" customWidth="1"/>
    <col min="9758" max="9758" width="8.85546875" style="29" bestFit="1" customWidth="1"/>
    <col min="9759" max="9760" width="0" style="29" hidden="1" customWidth="1"/>
    <col min="9761" max="9762" width="10.85546875" style="29"/>
    <col min="9763" max="9765" width="0" style="29" hidden="1" customWidth="1"/>
    <col min="9766" max="9771" width="10.85546875" style="29"/>
    <col min="9772" max="9772" width="15.7109375" style="29" customWidth="1"/>
    <col min="9773" max="9773" width="10" style="29" bestFit="1" customWidth="1"/>
    <col min="9774" max="9775" width="10.5703125" style="29" customWidth="1"/>
    <col min="9776" max="9776" width="12.85546875" style="29" customWidth="1"/>
    <col min="9777" max="9777" width="10.85546875" style="29"/>
    <col min="9778" max="9778" width="21.28515625" style="29" customWidth="1"/>
    <col min="9779" max="9779" width="12.5703125" style="29" customWidth="1"/>
    <col min="9780" max="10007" width="10.85546875" style="29"/>
    <col min="10008" max="10009" width="6.5703125" style="29" customWidth="1"/>
    <col min="10010" max="10010" width="9.7109375" style="29" bestFit="1" customWidth="1"/>
    <col min="10011" max="10011" width="7.7109375" style="29" bestFit="1" customWidth="1"/>
    <col min="10012" max="10013" width="6.5703125" style="29" customWidth="1"/>
    <col min="10014" max="10014" width="8.85546875" style="29" bestFit="1" customWidth="1"/>
    <col min="10015" max="10016" width="0" style="29" hidden="1" customWidth="1"/>
    <col min="10017" max="10018" width="10.85546875" style="29"/>
    <col min="10019" max="10021" width="0" style="29" hidden="1" customWidth="1"/>
    <col min="10022" max="10027" width="10.85546875" style="29"/>
    <col min="10028" max="10028" width="15.7109375" style="29" customWidth="1"/>
    <col min="10029" max="10029" width="10" style="29" bestFit="1" customWidth="1"/>
    <col min="10030" max="10031" width="10.5703125" style="29" customWidth="1"/>
    <col min="10032" max="10032" width="12.85546875" style="29" customWidth="1"/>
    <col min="10033" max="10033" width="10.85546875" style="29"/>
    <col min="10034" max="10034" width="21.28515625" style="29" customWidth="1"/>
    <col min="10035" max="10035" width="12.5703125" style="29" customWidth="1"/>
    <col min="10036" max="10263" width="10.85546875" style="29"/>
    <col min="10264" max="10265" width="6.5703125" style="29" customWidth="1"/>
    <col min="10266" max="10266" width="9.7109375" style="29" bestFit="1" customWidth="1"/>
    <col min="10267" max="10267" width="7.7109375" style="29" bestFit="1" customWidth="1"/>
    <col min="10268" max="10269" width="6.5703125" style="29" customWidth="1"/>
    <col min="10270" max="10270" width="8.85546875" style="29" bestFit="1" customWidth="1"/>
    <col min="10271" max="10272" width="0" style="29" hidden="1" customWidth="1"/>
    <col min="10273" max="10274" width="10.85546875" style="29"/>
    <col min="10275" max="10277" width="0" style="29" hidden="1" customWidth="1"/>
    <col min="10278" max="10283" width="10.85546875" style="29"/>
    <col min="10284" max="10284" width="15.7109375" style="29" customWidth="1"/>
    <col min="10285" max="10285" width="10" style="29" bestFit="1" customWidth="1"/>
    <col min="10286" max="10287" width="10.5703125" style="29" customWidth="1"/>
    <col min="10288" max="10288" width="12.85546875" style="29" customWidth="1"/>
    <col min="10289" max="10289" width="10.85546875" style="29"/>
    <col min="10290" max="10290" width="21.28515625" style="29" customWidth="1"/>
    <col min="10291" max="10291" width="12.5703125" style="29" customWidth="1"/>
    <col min="10292" max="10519" width="10.85546875" style="29"/>
    <col min="10520" max="10521" width="6.5703125" style="29" customWidth="1"/>
    <col min="10522" max="10522" width="9.7109375" style="29" bestFit="1" customWidth="1"/>
    <col min="10523" max="10523" width="7.7109375" style="29" bestFit="1" customWidth="1"/>
    <col min="10524" max="10525" width="6.5703125" style="29" customWidth="1"/>
    <col min="10526" max="10526" width="8.85546875" style="29" bestFit="1" customWidth="1"/>
    <col min="10527" max="10528" width="0" style="29" hidden="1" customWidth="1"/>
    <col min="10529" max="10530" width="10.85546875" style="29"/>
    <col min="10531" max="10533" width="0" style="29" hidden="1" customWidth="1"/>
    <col min="10534" max="10539" width="10.85546875" style="29"/>
    <col min="10540" max="10540" width="15.7109375" style="29" customWidth="1"/>
    <col min="10541" max="10541" width="10" style="29" bestFit="1" customWidth="1"/>
    <col min="10542" max="10543" width="10.5703125" style="29" customWidth="1"/>
    <col min="10544" max="10544" width="12.85546875" style="29" customWidth="1"/>
    <col min="10545" max="10545" width="10.85546875" style="29"/>
    <col min="10546" max="10546" width="21.28515625" style="29" customWidth="1"/>
    <col min="10547" max="10547" width="12.5703125" style="29" customWidth="1"/>
    <col min="10548" max="10775" width="10.85546875" style="29"/>
    <col min="10776" max="10777" width="6.5703125" style="29" customWidth="1"/>
    <col min="10778" max="10778" width="9.7109375" style="29" bestFit="1" customWidth="1"/>
    <col min="10779" max="10779" width="7.7109375" style="29" bestFit="1" customWidth="1"/>
    <col min="10780" max="10781" width="6.5703125" style="29" customWidth="1"/>
    <col min="10782" max="10782" width="8.85546875" style="29" bestFit="1" customWidth="1"/>
    <col min="10783" max="10784" width="0" style="29" hidden="1" customWidth="1"/>
    <col min="10785" max="10786" width="10.85546875" style="29"/>
    <col min="10787" max="10789" width="0" style="29" hidden="1" customWidth="1"/>
    <col min="10790" max="10795" width="10.85546875" style="29"/>
    <col min="10796" max="10796" width="15.7109375" style="29" customWidth="1"/>
    <col min="10797" max="10797" width="10" style="29" bestFit="1" customWidth="1"/>
    <col min="10798" max="10799" width="10.5703125" style="29" customWidth="1"/>
    <col min="10800" max="10800" width="12.85546875" style="29" customWidth="1"/>
    <col min="10801" max="10801" width="10.85546875" style="29"/>
    <col min="10802" max="10802" width="21.28515625" style="29" customWidth="1"/>
    <col min="10803" max="10803" width="12.5703125" style="29" customWidth="1"/>
    <col min="10804" max="11031" width="10.85546875" style="29"/>
    <col min="11032" max="11033" width="6.5703125" style="29" customWidth="1"/>
    <col min="11034" max="11034" width="9.7109375" style="29" bestFit="1" customWidth="1"/>
    <col min="11035" max="11035" width="7.7109375" style="29" bestFit="1" customWidth="1"/>
    <col min="11036" max="11037" width="6.5703125" style="29" customWidth="1"/>
    <col min="11038" max="11038" width="8.85546875" style="29" bestFit="1" customWidth="1"/>
    <col min="11039" max="11040" width="0" style="29" hidden="1" customWidth="1"/>
    <col min="11041" max="11042" width="10.85546875" style="29"/>
    <col min="11043" max="11045" width="0" style="29" hidden="1" customWidth="1"/>
    <col min="11046" max="11051" width="10.85546875" style="29"/>
    <col min="11052" max="11052" width="15.7109375" style="29" customWidth="1"/>
    <col min="11053" max="11053" width="10" style="29" bestFit="1" customWidth="1"/>
    <col min="11054" max="11055" width="10.5703125" style="29" customWidth="1"/>
    <col min="11056" max="11056" width="12.85546875" style="29" customWidth="1"/>
    <col min="11057" max="11057" width="10.85546875" style="29"/>
    <col min="11058" max="11058" width="21.28515625" style="29" customWidth="1"/>
    <col min="11059" max="11059" width="12.5703125" style="29" customWidth="1"/>
    <col min="11060" max="11287" width="10.85546875" style="29"/>
    <col min="11288" max="11289" width="6.5703125" style="29" customWidth="1"/>
    <col min="11290" max="11290" width="9.7109375" style="29" bestFit="1" customWidth="1"/>
    <col min="11291" max="11291" width="7.7109375" style="29" bestFit="1" customWidth="1"/>
    <col min="11292" max="11293" width="6.5703125" style="29" customWidth="1"/>
    <col min="11294" max="11294" width="8.85546875" style="29" bestFit="1" customWidth="1"/>
    <col min="11295" max="11296" width="0" style="29" hidden="1" customWidth="1"/>
    <col min="11297" max="11298" width="10.85546875" style="29"/>
    <col min="11299" max="11301" width="0" style="29" hidden="1" customWidth="1"/>
    <col min="11302" max="11307" width="10.85546875" style="29"/>
    <col min="11308" max="11308" width="15.7109375" style="29" customWidth="1"/>
    <col min="11309" max="11309" width="10" style="29" bestFit="1" customWidth="1"/>
    <col min="11310" max="11311" width="10.5703125" style="29" customWidth="1"/>
    <col min="11312" max="11312" width="12.85546875" style="29" customWidth="1"/>
    <col min="11313" max="11313" width="10.85546875" style="29"/>
    <col min="11314" max="11314" width="21.28515625" style="29" customWidth="1"/>
    <col min="11315" max="11315" width="12.5703125" style="29" customWidth="1"/>
    <col min="11316" max="11543" width="10.85546875" style="29"/>
    <col min="11544" max="11545" width="6.5703125" style="29" customWidth="1"/>
    <col min="11546" max="11546" width="9.7109375" style="29" bestFit="1" customWidth="1"/>
    <col min="11547" max="11547" width="7.7109375" style="29" bestFit="1" customWidth="1"/>
    <col min="11548" max="11549" width="6.5703125" style="29" customWidth="1"/>
    <col min="11550" max="11550" width="8.85546875" style="29" bestFit="1" customWidth="1"/>
    <col min="11551" max="11552" width="0" style="29" hidden="1" customWidth="1"/>
    <col min="11553" max="11554" width="10.85546875" style="29"/>
    <col min="11555" max="11557" width="0" style="29" hidden="1" customWidth="1"/>
    <col min="11558" max="11563" width="10.85546875" style="29"/>
    <col min="11564" max="11564" width="15.7109375" style="29" customWidth="1"/>
    <col min="11565" max="11565" width="10" style="29" bestFit="1" customWidth="1"/>
    <col min="11566" max="11567" width="10.5703125" style="29" customWidth="1"/>
    <col min="11568" max="11568" width="12.85546875" style="29" customWidth="1"/>
    <col min="11569" max="11569" width="10.85546875" style="29"/>
    <col min="11570" max="11570" width="21.28515625" style="29" customWidth="1"/>
    <col min="11571" max="11571" width="12.5703125" style="29" customWidth="1"/>
    <col min="11572" max="11799" width="10.85546875" style="29"/>
    <col min="11800" max="11801" width="6.5703125" style="29" customWidth="1"/>
    <col min="11802" max="11802" width="9.7109375" style="29" bestFit="1" customWidth="1"/>
    <col min="11803" max="11803" width="7.7109375" style="29" bestFit="1" customWidth="1"/>
    <col min="11804" max="11805" width="6.5703125" style="29" customWidth="1"/>
    <col min="11806" max="11806" width="8.85546875" style="29" bestFit="1" customWidth="1"/>
    <col min="11807" max="11808" width="0" style="29" hidden="1" customWidth="1"/>
    <col min="11809" max="11810" width="10.85546875" style="29"/>
    <col min="11811" max="11813" width="0" style="29" hidden="1" customWidth="1"/>
    <col min="11814" max="11819" width="10.85546875" style="29"/>
    <col min="11820" max="11820" width="15.7109375" style="29" customWidth="1"/>
    <col min="11821" max="11821" width="10" style="29" bestFit="1" customWidth="1"/>
    <col min="11822" max="11823" width="10.5703125" style="29" customWidth="1"/>
    <col min="11824" max="11824" width="12.85546875" style="29" customWidth="1"/>
    <col min="11825" max="11825" width="10.85546875" style="29"/>
    <col min="11826" max="11826" width="21.28515625" style="29" customWidth="1"/>
    <col min="11827" max="11827" width="12.5703125" style="29" customWidth="1"/>
    <col min="11828" max="12055" width="10.85546875" style="29"/>
    <col min="12056" max="12057" width="6.5703125" style="29" customWidth="1"/>
    <col min="12058" max="12058" width="9.7109375" style="29" bestFit="1" customWidth="1"/>
    <col min="12059" max="12059" width="7.7109375" style="29" bestFit="1" customWidth="1"/>
    <col min="12060" max="12061" width="6.5703125" style="29" customWidth="1"/>
    <col min="12062" max="12062" width="8.85546875" style="29" bestFit="1" customWidth="1"/>
    <col min="12063" max="12064" width="0" style="29" hidden="1" customWidth="1"/>
    <col min="12065" max="12066" width="10.85546875" style="29"/>
    <col min="12067" max="12069" width="0" style="29" hidden="1" customWidth="1"/>
    <col min="12070" max="12075" width="10.85546875" style="29"/>
    <col min="12076" max="12076" width="15.7109375" style="29" customWidth="1"/>
    <col min="12077" max="12077" width="10" style="29" bestFit="1" customWidth="1"/>
    <col min="12078" max="12079" width="10.5703125" style="29" customWidth="1"/>
    <col min="12080" max="12080" width="12.85546875" style="29" customWidth="1"/>
    <col min="12081" max="12081" width="10.85546875" style="29"/>
    <col min="12082" max="12082" width="21.28515625" style="29" customWidth="1"/>
    <col min="12083" max="12083" width="12.5703125" style="29" customWidth="1"/>
    <col min="12084" max="12311" width="10.85546875" style="29"/>
    <col min="12312" max="12313" width="6.5703125" style="29" customWidth="1"/>
    <col min="12314" max="12314" width="9.7109375" style="29" bestFit="1" customWidth="1"/>
    <col min="12315" max="12315" width="7.7109375" style="29" bestFit="1" customWidth="1"/>
    <col min="12316" max="12317" width="6.5703125" style="29" customWidth="1"/>
    <col min="12318" max="12318" width="8.85546875" style="29" bestFit="1" customWidth="1"/>
    <col min="12319" max="12320" width="0" style="29" hidden="1" customWidth="1"/>
    <col min="12321" max="12322" width="10.85546875" style="29"/>
    <col min="12323" max="12325" width="0" style="29" hidden="1" customWidth="1"/>
    <col min="12326" max="12331" width="10.85546875" style="29"/>
    <col min="12332" max="12332" width="15.7109375" style="29" customWidth="1"/>
    <col min="12333" max="12333" width="10" style="29" bestFit="1" customWidth="1"/>
    <col min="12334" max="12335" width="10.5703125" style="29" customWidth="1"/>
    <col min="12336" max="12336" width="12.85546875" style="29" customWidth="1"/>
    <col min="12337" max="12337" width="10.85546875" style="29"/>
    <col min="12338" max="12338" width="21.28515625" style="29" customWidth="1"/>
    <col min="12339" max="12339" width="12.5703125" style="29" customWidth="1"/>
    <col min="12340" max="12567" width="10.85546875" style="29"/>
    <col min="12568" max="12569" width="6.5703125" style="29" customWidth="1"/>
    <col min="12570" max="12570" width="9.7109375" style="29" bestFit="1" customWidth="1"/>
    <col min="12571" max="12571" width="7.7109375" style="29" bestFit="1" customWidth="1"/>
    <col min="12572" max="12573" width="6.5703125" style="29" customWidth="1"/>
    <col min="12574" max="12574" width="8.85546875" style="29" bestFit="1" customWidth="1"/>
    <col min="12575" max="12576" width="0" style="29" hidden="1" customWidth="1"/>
    <col min="12577" max="12578" width="10.85546875" style="29"/>
    <col min="12579" max="12581" width="0" style="29" hidden="1" customWidth="1"/>
    <col min="12582" max="12587" width="10.85546875" style="29"/>
    <col min="12588" max="12588" width="15.7109375" style="29" customWidth="1"/>
    <col min="12589" max="12589" width="10" style="29" bestFit="1" customWidth="1"/>
    <col min="12590" max="12591" width="10.5703125" style="29" customWidth="1"/>
    <col min="12592" max="12592" width="12.85546875" style="29" customWidth="1"/>
    <col min="12593" max="12593" width="10.85546875" style="29"/>
    <col min="12594" max="12594" width="21.28515625" style="29" customWidth="1"/>
    <col min="12595" max="12595" width="12.5703125" style="29" customWidth="1"/>
    <col min="12596" max="12823" width="10.85546875" style="29"/>
    <col min="12824" max="12825" width="6.5703125" style="29" customWidth="1"/>
    <col min="12826" max="12826" width="9.7109375" style="29" bestFit="1" customWidth="1"/>
    <col min="12827" max="12827" width="7.7109375" style="29" bestFit="1" customWidth="1"/>
    <col min="12828" max="12829" width="6.5703125" style="29" customWidth="1"/>
    <col min="12830" max="12830" width="8.85546875" style="29" bestFit="1" customWidth="1"/>
    <col min="12831" max="12832" width="0" style="29" hidden="1" customWidth="1"/>
    <col min="12833" max="12834" width="10.85546875" style="29"/>
    <col min="12835" max="12837" width="0" style="29" hidden="1" customWidth="1"/>
    <col min="12838" max="12843" width="10.85546875" style="29"/>
    <col min="12844" max="12844" width="15.7109375" style="29" customWidth="1"/>
    <col min="12845" max="12845" width="10" style="29" bestFit="1" customWidth="1"/>
    <col min="12846" max="12847" width="10.5703125" style="29" customWidth="1"/>
    <col min="12848" max="12848" width="12.85546875" style="29" customWidth="1"/>
    <col min="12849" max="12849" width="10.85546875" style="29"/>
    <col min="12850" max="12850" width="21.28515625" style="29" customWidth="1"/>
    <col min="12851" max="12851" width="12.5703125" style="29" customWidth="1"/>
    <col min="12852" max="13079" width="10.85546875" style="29"/>
    <col min="13080" max="13081" width="6.5703125" style="29" customWidth="1"/>
    <col min="13082" max="13082" width="9.7109375" style="29" bestFit="1" customWidth="1"/>
    <col min="13083" max="13083" width="7.7109375" style="29" bestFit="1" customWidth="1"/>
    <col min="13084" max="13085" width="6.5703125" style="29" customWidth="1"/>
    <col min="13086" max="13086" width="8.85546875" style="29" bestFit="1" customWidth="1"/>
    <col min="13087" max="13088" width="0" style="29" hidden="1" customWidth="1"/>
    <col min="13089" max="13090" width="10.85546875" style="29"/>
    <col min="13091" max="13093" width="0" style="29" hidden="1" customWidth="1"/>
    <col min="13094" max="13099" width="10.85546875" style="29"/>
    <col min="13100" max="13100" width="15.7109375" style="29" customWidth="1"/>
    <col min="13101" max="13101" width="10" style="29" bestFit="1" customWidth="1"/>
    <col min="13102" max="13103" width="10.5703125" style="29" customWidth="1"/>
    <col min="13104" max="13104" width="12.85546875" style="29" customWidth="1"/>
    <col min="13105" max="13105" width="10.85546875" style="29"/>
    <col min="13106" max="13106" width="21.28515625" style="29" customWidth="1"/>
    <col min="13107" max="13107" width="12.5703125" style="29" customWidth="1"/>
    <col min="13108" max="13335" width="10.85546875" style="29"/>
    <col min="13336" max="13337" width="6.5703125" style="29" customWidth="1"/>
    <col min="13338" max="13338" width="9.7109375" style="29" bestFit="1" customWidth="1"/>
    <col min="13339" max="13339" width="7.7109375" style="29" bestFit="1" customWidth="1"/>
    <col min="13340" max="13341" width="6.5703125" style="29" customWidth="1"/>
    <col min="13342" max="13342" width="8.85546875" style="29" bestFit="1" customWidth="1"/>
    <col min="13343" max="13344" width="0" style="29" hidden="1" customWidth="1"/>
    <col min="13345" max="13346" width="10.85546875" style="29"/>
    <col min="13347" max="13349" width="0" style="29" hidden="1" customWidth="1"/>
    <col min="13350" max="13355" width="10.85546875" style="29"/>
    <col min="13356" max="13356" width="15.7109375" style="29" customWidth="1"/>
    <col min="13357" max="13357" width="10" style="29" bestFit="1" customWidth="1"/>
    <col min="13358" max="13359" width="10.5703125" style="29" customWidth="1"/>
    <col min="13360" max="13360" width="12.85546875" style="29" customWidth="1"/>
    <col min="13361" max="13361" width="10.85546875" style="29"/>
    <col min="13362" max="13362" width="21.28515625" style="29" customWidth="1"/>
    <col min="13363" max="13363" width="12.5703125" style="29" customWidth="1"/>
    <col min="13364" max="13591" width="10.85546875" style="29"/>
    <col min="13592" max="13593" width="6.5703125" style="29" customWidth="1"/>
    <col min="13594" max="13594" width="9.7109375" style="29" bestFit="1" customWidth="1"/>
    <col min="13595" max="13595" width="7.7109375" style="29" bestFit="1" customWidth="1"/>
    <col min="13596" max="13597" width="6.5703125" style="29" customWidth="1"/>
    <col min="13598" max="13598" width="8.85546875" style="29" bestFit="1" customWidth="1"/>
    <col min="13599" max="13600" width="0" style="29" hidden="1" customWidth="1"/>
    <col min="13601" max="13602" width="10.85546875" style="29"/>
    <col min="13603" max="13605" width="0" style="29" hidden="1" customWidth="1"/>
    <col min="13606" max="13611" width="10.85546875" style="29"/>
    <col min="13612" max="13612" width="15.7109375" style="29" customWidth="1"/>
    <col min="13613" max="13613" width="10" style="29" bestFit="1" customWidth="1"/>
    <col min="13614" max="13615" width="10.5703125" style="29" customWidth="1"/>
    <col min="13616" max="13616" width="12.85546875" style="29" customWidth="1"/>
    <col min="13617" max="13617" width="10.85546875" style="29"/>
    <col min="13618" max="13618" width="21.28515625" style="29" customWidth="1"/>
    <col min="13619" max="13619" width="12.5703125" style="29" customWidth="1"/>
    <col min="13620" max="13847" width="10.85546875" style="29"/>
    <col min="13848" max="13849" width="6.5703125" style="29" customWidth="1"/>
    <col min="13850" max="13850" width="9.7109375" style="29" bestFit="1" customWidth="1"/>
    <col min="13851" max="13851" width="7.7109375" style="29" bestFit="1" customWidth="1"/>
    <col min="13852" max="13853" width="6.5703125" style="29" customWidth="1"/>
    <col min="13854" max="13854" width="8.85546875" style="29" bestFit="1" customWidth="1"/>
    <col min="13855" max="13856" width="0" style="29" hidden="1" customWidth="1"/>
    <col min="13857" max="13858" width="10.85546875" style="29"/>
    <col min="13859" max="13861" width="0" style="29" hidden="1" customWidth="1"/>
    <col min="13862" max="13867" width="10.85546875" style="29"/>
    <col min="13868" max="13868" width="15.7109375" style="29" customWidth="1"/>
    <col min="13869" max="13869" width="10" style="29" bestFit="1" customWidth="1"/>
    <col min="13870" max="13871" width="10.5703125" style="29" customWidth="1"/>
    <col min="13872" max="13872" width="12.85546875" style="29" customWidth="1"/>
    <col min="13873" max="13873" width="10.85546875" style="29"/>
    <col min="13874" max="13874" width="21.28515625" style="29" customWidth="1"/>
    <col min="13875" max="13875" width="12.5703125" style="29" customWidth="1"/>
    <col min="13876" max="14103" width="10.85546875" style="29"/>
    <col min="14104" max="14105" width="6.5703125" style="29" customWidth="1"/>
    <col min="14106" max="14106" width="9.7109375" style="29" bestFit="1" customWidth="1"/>
    <col min="14107" max="14107" width="7.7109375" style="29" bestFit="1" customWidth="1"/>
    <col min="14108" max="14109" width="6.5703125" style="29" customWidth="1"/>
    <col min="14110" max="14110" width="8.85546875" style="29" bestFit="1" customWidth="1"/>
    <col min="14111" max="14112" width="0" style="29" hidden="1" customWidth="1"/>
    <col min="14113" max="14114" width="10.85546875" style="29"/>
    <col min="14115" max="14117" width="0" style="29" hidden="1" customWidth="1"/>
    <col min="14118" max="14123" width="10.85546875" style="29"/>
    <col min="14124" max="14124" width="15.7109375" style="29" customWidth="1"/>
    <col min="14125" max="14125" width="10" style="29" bestFit="1" customWidth="1"/>
    <col min="14126" max="14127" width="10.5703125" style="29" customWidth="1"/>
    <col min="14128" max="14128" width="12.85546875" style="29" customWidth="1"/>
    <col min="14129" max="14129" width="10.85546875" style="29"/>
    <col min="14130" max="14130" width="21.28515625" style="29" customWidth="1"/>
    <col min="14131" max="14131" width="12.5703125" style="29" customWidth="1"/>
    <col min="14132" max="14359" width="10.85546875" style="29"/>
    <col min="14360" max="14361" width="6.5703125" style="29" customWidth="1"/>
    <col min="14362" max="14362" width="9.7109375" style="29" bestFit="1" customWidth="1"/>
    <col min="14363" max="14363" width="7.7109375" style="29" bestFit="1" customWidth="1"/>
    <col min="14364" max="14365" width="6.5703125" style="29" customWidth="1"/>
    <col min="14366" max="14366" width="8.85546875" style="29" bestFit="1" customWidth="1"/>
    <col min="14367" max="14368" width="0" style="29" hidden="1" customWidth="1"/>
    <col min="14369" max="14370" width="10.85546875" style="29"/>
    <col min="14371" max="14373" width="0" style="29" hidden="1" customWidth="1"/>
    <col min="14374" max="14379" width="10.85546875" style="29"/>
    <col min="14380" max="14380" width="15.7109375" style="29" customWidth="1"/>
    <col min="14381" max="14381" width="10" style="29" bestFit="1" customWidth="1"/>
    <col min="14382" max="14383" width="10.5703125" style="29" customWidth="1"/>
    <col min="14384" max="14384" width="12.85546875" style="29" customWidth="1"/>
    <col min="14385" max="14385" width="10.85546875" style="29"/>
    <col min="14386" max="14386" width="21.28515625" style="29" customWidth="1"/>
    <col min="14387" max="14387" width="12.5703125" style="29" customWidth="1"/>
    <col min="14388" max="14615" width="10.85546875" style="29"/>
    <col min="14616" max="14617" width="6.5703125" style="29" customWidth="1"/>
    <col min="14618" max="14618" width="9.7109375" style="29" bestFit="1" customWidth="1"/>
    <col min="14619" max="14619" width="7.7109375" style="29" bestFit="1" customWidth="1"/>
    <col min="14620" max="14621" width="6.5703125" style="29" customWidth="1"/>
    <col min="14622" max="14622" width="8.85546875" style="29" bestFit="1" customWidth="1"/>
    <col min="14623" max="14624" width="0" style="29" hidden="1" customWidth="1"/>
    <col min="14625" max="14626" width="10.85546875" style="29"/>
    <col min="14627" max="14629" width="0" style="29" hidden="1" customWidth="1"/>
    <col min="14630" max="14635" width="10.85546875" style="29"/>
    <col min="14636" max="14636" width="15.7109375" style="29" customWidth="1"/>
    <col min="14637" max="14637" width="10" style="29" bestFit="1" customWidth="1"/>
    <col min="14638" max="14639" width="10.5703125" style="29" customWidth="1"/>
    <col min="14640" max="14640" width="12.85546875" style="29" customWidth="1"/>
    <col min="14641" max="14641" width="10.85546875" style="29"/>
    <col min="14642" max="14642" width="21.28515625" style="29" customWidth="1"/>
    <col min="14643" max="14643" width="12.5703125" style="29" customWidth="1"/>
    <col min="14644" max="14871" width="10.85546875" style="29"/>
    <col min="14872" max="14873" width="6.5703125" style="29" customWidth="1"/>
    <col min="14874" max="14874" width="9.7109375" style="29" bestFit="1" customWidth="1"/>
    <col min="14875" max="14875" width="7.7109375" style="29" bestFit="1" customWidth="1"/>
    <col min="14876" max="14877" width="6.5703125" style="29" customWidth="1"/>
    <col min="14878" max="14878" width="8.85546875" style="29" bestFit="1" customWidth="1"/>
    <col min="14879" max="14880" width="0" style="29" hidden="1" customWidth="1"/>
    <col min="14881" max="14882" width="10.85546875" style="29"/>
    <col min="14883" max="14885" width="0" style="29" hidden="1" customWidth="1"/>
    <col min="14886" max="14891" width="10.85546875" style="29"/>
    <col min="14892" max="14892" width="15.7109375" style="29" customWidth="1"/>
    <col min="14893" max="14893" width="10" style="29" bestFit="1" customWidth="1"/>
    <col min="14894" max="14895" width="10.5703125" style="29" customWidth="1"/>
    <col min="14896" max="14896" width="12.85546875" style="29" customWidth="1"/>
    <col min="14897" max="14897" width="10.85546875" style="29"/>
    <col min="14898" max="14898" width="21.28515625" style="29" customWidth="1"/>
    <col min="14899" max="14899" width="12.5703125" style="29" customWidth="1"/>
    <col min="14900" max="15127" width="10.85546875" style="29"/>
    <col min="15128" max="15129" width="6.5703125" style="29" customWidth="1"/>
    <col min="15130" max="15130" width="9.7109375" style="29" bestFit="1" customWidth="1"/>
    <col min="15131" max="15131" width="7.7109375" style="29" bestFit="1" customWidth="1"/>
    <col min="15132" max="15133" width="6.5703125" style="29" customWidth="1"/>
    <col min="15134" max="15134" width="8.85546875" style="29" bestFit="1" customWidth="1"/>
    <col min="15135" max="15136" width="0" style="29" hidden="1" customWidth="1"/>
    <col min="15137" max="15138" width="10.85546875" style="29"/>
    <col min="15139" max="15141" width="0" style="29" hidden="1" customWidth="1"/>
    <col min="15142" max="15147" width="10.85546875" style="29"/>
    <col min="15148" max="15148" width="15.7109375" style="29" customWidth="1"/>
    <col min="15149" max="15149" width="10" style="29" bestFit="1" customWidth="1"/>
    <col min="15150" max="15151" width="10.5703125" style="29" customWidth="1"/>
    <col min="15152" max="15152" width="12.85546875" style="29" customWidth="1"/>
    <col min="15153" max="15153" width="10.85546875" style="29"/>
    <col min="15154" max="15154" width="21.28515625" style="29" customWidth="1"/>
    <col min="15155" max="15155" width="12.5703125" style="29" customWidth="1"/>
    <col min="15156" max="15383" width="10.85546875" style="29"/>
    <col min="15384" max="15385" width="6.5703125" style="29" customWidth="1"/>
    <col min="15386" max="15386" width="9.7109375" style="29" bestFit="1" customWidth="1"/>
    <col min="15387" max="15387" width="7.7109375" style="29" bestFit="1" customWidth="1"/>
    <col min="15388" max="15389" width="6.5703125" style="29" customWidth="1"/>
    <col min="15390" max="15390" width="8.85546875" style="29" bestFit="1" customWidth="1"/>
    <col min="15391" max="15392" width="0" style="29" hidden="1" customWidth="1"/>
    <col min="15393" max="15394" width="10.85546875" style="29"/>
    <col min="15395" max="15397" width="0" style="29" hidden="1" customWidth="1"/>
    <col min="15398" max="15403" width="10.85546875" style="29"/>
    <col min="15404" max="15404" width="15.7109375" style="29" customWidth="1"/>
    <col min="15405" max="15405" width="10" style="29" bestFit="1" customWidth="1"/>
    <col min="15406" max="15407" width="10.5703125" style="29" customWidth="1"/>
    <col min="15408" max="15408" width="12.85546875" style="29" customWidth="1"/>
    <col min="15409" max="15409" width="10.85546875" style="29"/>
    <col min="15410" max="15410" width="21.28515625" style="29" customWidth="1"/>
    <col min="15411" max="15411" width="12.5703125" style="29" customWidth="1"/>
    <col min="15412" max="15639" width="10.85546875" style="29"/>
    <col min="15640" max="15641" width="6.5703125" style="29" customWidth="1"/>
    <col min="15642" max="15642" width="9.7109375" style="29" bestFit="1" customWidth="1"/>
    <col min="15643" max="15643" width="7.7109375" style="29" bestFit="1" customWidth="1"/>
    <col min="15644" max="15645" width="6.5703125" style="29" customWidth="1"/>
    <col min="15646" max="15646" width="8.85546875" style="29" bestFit="1" customWidth="1"/>
    <col min="15647" max="15648" width="0" style="29" hidden="1" customWidth="1"/>
    <col min="15649" max="15650" width="10.85546875" style="29"/>
    <col min="15651" max="15653" width="0" style="29" hidden="1" customWidth="1"/>
    <col min="15654" max="15659" width="10.85546875" style="29"/>
    <col min="15660" max="15660" width="15.7109375" style="29" customWidth="1"/>
    <col min="15661" max="15661" width="10" style="29" bestFit="1" customWidth="1"/>
    <col min="15662" max="15663" width="10.5703125" style="29" customWidth="1"/>
    <col min="15664" max="15664" width="12.85546875" style="29" customWidth="1"/>
    <col min="15665" max="15665" width="10.85546875" style="29"/>
    <col min="15666" max="15666" width="21.28515625" style="29" customWidth="1"/>
    <col min="15667" max="15667" width="12.5703125" style="29" customWidth="1"/>
    <col min="15668" max="15895" width="10.85546875" style="29"/>
    <col min="15896" max="15897" width="6.5703125" style="29" customWidth="1"/>
    <col min="15898" max="15898" width="9.7109375" style="29" bestFit="1" customWidth="1"/>
    <col min="15899" max="15899" width="7.7109375" style="29" bestFit="1" customWidth="1"/>
    <col min="15900" max="15901" width="6.5703125" style="29" customWidth="1"/>
    <col min="15902" max="15902" width="8.85546875" style="29" bestFit="1" customWidth="1"/>
    <col min="15903" max="15904" width="0" style="29" hidden="1" customWidth="1"/>
    <col min="15905" max="15906" width="10.85546875" style="29"/>
    <col min="15907" max="15909" width="0" style="29" hidden="1" customWidth="1"/>
    <col min="15910" max="15915" width="10.85546875" style="29"/>
    <col min="15916" max="15916" width="15.7109375" style="29" customWidth="1"/>
    <col min="15917" max="15917" width="10" style="29" bestFit="1" customWidth="1"/>
    <col min="15918" max="15919" width="10.5703125" style="29" customWidth="1"/>
    <col min="15920" max="15920" width="12.85546875" style="29" customWidth="1"/>
    <col min="15921" max="15921" width="10.85546875" style="29"/>
    <col min="15922" max="15922" width="21.28515625" style="29" customWidth="1"/>
    <col min="15923" max="15923" width="12.5703125" style="29" customWidth="1"/>
    <col min="15924" max="16151" width="10.85546875" style="29"/>
    <col min="16152" max="16153" width="6.5703125" style="29" customWidth="1"/>
    <col min="16154" max="16154" width="9.7109375" style="29" bestFit="1" customWidth="1"/>
    <col min="16155" max="16155" width="7.7109375" style="29" bestFit="1" customWidth="1"/>
    <col min="16156" max="16157" width="6.5703125" style="29" customWidth="1"/>
    <col min="16158" max="16158" width="8.85546875" style="29" bestFit="1" customWidth="1"/>
    <col min="16159" max="16160" width="0" style="29" hidden="1" customWidth="1"/>
    <col min="16161" max="16162" width="10.85546875" style="29"/>
    <col min="16163" max="16165" width="0" style="29" hidden="1" customWidth="1"/>
    <col min="16166" max="16171" width="10.85546875" style="29"/>
    <col min="16172" max="16172" width="15.7109375" style="29" customWidth="1"/>
    <col min="16173" max="16173" width="10" style="29" bestFit="1" customWidth="1"/>
    <col min="16174" max="16175" width="10.5703125" style="29" customWidth="1"/>
    <col min="16176" max="16176" width="12.85546875" style="29" customWidth="1"/>
    <col min="16177" max="16177" width="10.85546875" style="29"/>
    <col min="16178" max="16178" width="21.28515625" style="29" customWidth="1"/>
    <col min="16179" max="16179" width="12.5703125" style="29" customWidth="1"/>
    <col min="16180" max="16384" width="10.85546875" style="29"/>
  </cols>
  <sheetData>
    <row r="1" spans="1:236" s="14" customFormat="1" x14ac:dyDescent="0.2">
      <c r="A1" s="2"/>
      <c r="B1" s="3"/>
      <c r="C1" s="4"/>
      <c r="D1" s="4"/>
      <c r="E1" s="4"/>
      <c r="F1" s="4"/>
      <c r="G1" s="5"/>
      <c r="H1" s="6"/>
      <c r="I1" s="5"/>
      <c r="J1" s="7" t="s">
        <v>4</v>
      </c>
      <c r="K1" s="8"/>
      <c r="L1" s="62"/>
      <c r="M1" s="62"/>
      <c r="N1" s="62"/>
      <c r="O1" s="7" t="s">
        <v>5</v>
      </c>
      <c r="P1" s="8"/>
      <c r="Q1" s="7" t="s">
        <v>6</v>
      </c>
      <c r="R1" s="8"/>
      <c r="S1" s="8" t="s">
        <v>7</v>
      </c>
      <c r="T1" s="8"/>
      <c r="U1" s="8" t="s">
        <v>613</v>
      </c>
      <c r="V1" s="8"/>
      <c r="W1" s="8"/>
      <c r="X1" s="8"/>
      <c r="Y1" s="8"/>
      <c r="Z1" s="8"/>
      <c r="AA1" s="8" t="s">
        <v>607</v>
      </c>
      <c r="AB1" s="8"/>
      <c r="AC1" s="8"/>
      <c r="AD1" s="8"/>
      <c r="AE1" s="8"/>
      <c r="AF1" s="8" t="s">
        <v>606</v>
      </c>
      <c r="AG1" s="8"/>
      <c r="AH1" s="8"/>
      <c r="AI1" s="8"/>
      <c r="AJ1" s="8"/>
      <c r="AK1" s="8"/>
      <c r="AL1" s="9" t="s">
        <v>8</v>
      </c>
      <c r="AM1" s="9"/>
      <c r="AN1" s="9"/>
      <c r="AO1" s="9"/>
      <c r="AP1" s="9"/>
      <c r="AQ1" s="9"/>
      <c r="AR1" s="9"/>
      <c r="AS1" s="9" t="s">
        <v>9</v>
      </c>
      <c r="AT1" s="9" t="s">
        <v>10</v>
      </c>
      <c r="AU1" s="9" t="s">
        <v>11</v>
      </c>
      <c r="AV1" s="9" t="s">
        <v>12</v>
      </c>
      <c r="AW1" s="10"/>
      <c r="AX1" s="11"/>
      <c r="AY1" s="12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</row>
    <row r="2" spans="1:236" ht="123.75" customHeight="1" x14ac:dyDescent="0.2">
      <c r="A2" s="15" t="s">
        <v>13</v>
      </c>
      <c r="B2" s="16" t="s">
        <v>14</v>
      </c>
      <c r="C2" s="17" t="s">
        <v>15</v>
      </c>
      <c r="D2" s="17" t="s">
        <v>16</v>
      </c>
      <c r="E2" s="17" t="s">
        <v>17</v>
      </c>
      <c r="F2" s="18" t="s">
        <v>18</v>
      </c>
      <c r="G2" s="19" t="s">
        <v>19</v>
      </c>
      <c r="H2" s="20" t="s">
        <v>20</v>
      </c>
      <c r="I2" s="21" t="s">
        <v>21</v>
      </c>
      <c r="J2" s="20" t="s">
        <v>22</v>
      </c>
      <c r="K2" s="22" t="s">
        <v>23</v>
      </c>
      <c r="L2" s="63" t="s">
        <v>200</v>
      </c>
      <c r="M2" s="63" t="s">
        <v>201</v>
      </c>
      <c r="N2" s="63" t="s">
        <v>202</v>
      </c>
      <c r="O2" s="20" t="s">
        <v>24</v>
      </c>
      <c r="P2" s="22" t="s">
        <v>25</v>
      </c>
      <c r="Q2" s="20" t="s">
        <v>26</v>
      </c>
      <c r="R2" s="22" t="s">
        <v>27</v>
      </c>
      <c r="S2" s="20" t="s">
        <v>7</v>
      </c>
      <c r="T2" s="22" t="s">
        <v>28</v>
      </c>
      <c r="U2" s="118" t="s">
        <v>614</v>
      </c>
      <c r="V2" s="118" t="s">
        <v>615</v>
      </c>
      <c r="W2" s="118" t="s">
        <v>616</v>
      </c>
      <c r="X2" s="118" t="s">
        <v>617</v>
      </c>
      <c r="Y2" s="118" t="s">
        <v>618</v>
      </c>
      <c r="Z2" s="119" t="s">
        <v>619</v>
      </c>
      <c r="AA2" s="116" t="s">
        <v>608</v>
      </c>
      <c r="AB2" s="116" t="s">
        <v>609</v>
      </c>
      <c r="AC2" s="116" t="s">
        <v>610</v>
      </c>
      <c r="AD2" s="116" t="s">
        <v>611</v>
      </c>
      <c r="AE2" s="116" t="s">
        <v>612</v>
      </c>
      <c r="AF2" s="115" t="s">
        <v>600</v>
      </c>
      <c r="AG2" s="95" t="s">
        <v>570</v>
      </c>
      <c r="AH2" s="95" t="s">
        <v>571</v>
      </c>
      <c r="AI2" s="95" t="s">
        <v>572</v>
      </c>
      <c r="AJ2" s="95" t="s">
        <v>573</v>
      </c>
      <c r="AK2" s="95" t="s">
        <v>574</v>
      </c>
      <c r="AL2" s="23" t="s">
        <v>29</v>
      </c>
      <c r="AM2" s="95" t="s">
        <v>575</v>
      </c>
      <c r="AN2" s="95" t="s">
        <v>601</v>
      </c>
      <c r="AO2" s="95" t="s">
        <v>602</v>
      </c>
      <c r="AP2" s="95" t="s">
        <v>603</v>
      </c>
      <c r="AQ2" s="95" t="s">
        <v>604</v>
      </c>
      <c r="AR2" s="95" t="s">
        <v>605</v>
      </c>
      <c r="AS2" s="24" t="s">
        <v>30</v>
      </c>
      <c r="AT2" s="24" t="s">
        <v>31</v>
      </c>
      <c r="AU2" s="25" t="s">
        <v>11</v>
      </c>
      <c r="AV2" s="21" t="s">
        <v>12</v>
      </c>
      <c r="AW2" s="25"/>
      <c r="AX2" s="26"/>
      <c r="AY2" s="27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8"/>
      <c r="HN2" s="28"/>
      <c r="HO2" s="28"/>
      <c r="HP2" s="28"/>
      <c r="HQ2" s="28"/>
      <c r="HR2" s="28"/>
      <c r="HS2" s="28"/>
      <c r="HT2" s="28"/>
      <c r="HU2" s="28"/>
      <c r="HV2" s="28"/>
      <c r="HW2" s="28"/>
      <c r="HX2" s="28"/>
      <c r="HY2" s="28"/>
      <c r="HZ2" s="28"/>
      <c r="IA2" s="28"/>
      <c r="IB2" s="29"/>
    </row>
    <row r="3" spans="1:236" s="47" customFormat="1" ht="17.25" customHeight="1" x14ac:dyDescent="0.2">
      <c r="A3" s="30" t="s">
        <v>54</v>
      </c>
      <c r="B3" s="32"/>
      <c r="C3" s="32"/>
      <c r="D3" s="32"/>
      <c r="E3" s="32"/>
      <c r="F3" s="32"/>
      <c r="G3" s="33"/>
      <c r="H3" s="34"/>
      <c r="I3" s="31"/>
      <c r="J3" s="34"/>
      <c r="K3" s="31"/>
      <c r="L3" s="32"/>
      <c r="M3" s="32"/>
      <c r="N3" s="32"/>
      <c r="O3" s="34"/>
      <c r="P3" s="31"/>
      <c r="Q3" s="34"/>
      <c r="R3" s="31"/>
      <c r="S3" s="31"/>
      <c r="T3" s="31"/>
      <c r="U3" s="31" t="str">
        <f t="shared" ref="U3:U22" si="0">IF($AM3=2025,1,"")</f>
        <v/>
      </c>
      <c r="V3" s="31" t="str">
        <f t="shared" ref="V3:V22" si="1">IF($AM3=2026,1,"")</f>
        <v/>
      </c>
      <c r="W3" s="31" t="str">
        <f t="shared" ref="W3:W22" si="2">IF($AM3=2027,1,"")</f>
        <v/>
      </c>
      <c r="X3" s="31" t="str">
        <f t="shared" ref="X3:X22" si="3">IF($AM3=2028,1,"")</f>
        <v/>
      </c>
      <c r="Y3" s="31" t="str">
        <f t="shared" ref="Y3:Y22" si="4">IF($AM3=2029,1,"")</f>
        <v/>
      </c>
      <c r="Z3" s="31">
        <f t="shared" ref="Z3:Z50" si="5">(2*E3+2*F3)</f>
        <v>0</v>
      </c>
      <c r="AA3" s="31" t="str">
        <f t="shared" ref="AA3:AA35" si="6">IF($AM3=2025,1,"")</f>
        <v/>
      </c>
      <c r="AB3" s="31" t="str">
        <f t="shared" ref="AB3:AB35" si="7">IF($AM3=2026,1,"")</f>
        <v/>
      </c>
      <c r="AC3" s="31" t="str">
        <f t="shared" ref="AC3:AC35" si="8">IF($AM3=2027,1,"")</f>
        <v/>
      </c>
      <c r="AD3" s="31" t="str">
        <f t="shared" ref="AD3:AD35" si="9">IF($AM3=2028,1,"")</f>
        <v/>
      </c>
      <c r="AE3" s="31" t="str">
        <f t="shared" ref="AE3:AE35" si="10">IF($AM3=2029,1,"")</f>
        <v/>
      </c>
      <c r="AF3" s="31">
        <f>+Tableau274546177178[[#This Row],[Surf Men ext]]</f>
        <v>0</v>
      </c>
      <c r="AG3" s="31" t="str">
        <f t="shared" ref="AG3:AG50" si="11">IF($AM3=2025,$AF3,"")</f>
        <v/>
      </c>
      <c r="AH3" s="31" t="str">
        <f t="shared" ref="AH3:AH50" si="12">IF($AM3=2026,$AF3,"")</f>
        <v/>
      </c>
      <c r="AI3" s="31" t="str">
        <f t="shared" ref="AI3:AI50" si="13">IF($AM3=2027,$AF3,"")</f>
        <v/>
      </c>
      <c r="AJ3" s="31" t="str">
        <f t="shared" ref="AJ3:AJ50" si="14">IF($AM3=2028,$AF3,"")</f>
        <v/>
      </c>
      <c r="AK3" s="31" t="str">
        <f t="shared" ref="AK3:AK50" si="15">IF($AM3=2029,$AF3,"")</f>
        <v/>
      </c>
      <c r="AL3" s="35"/>
      <c r="AM3" s="34"/>
      <c r="AN3" s="34" t="str">
        <f t="shared" ref="AN3:AN50" si="16">IF($AM3=2025,$AL3,"")</f>
        <v/>
      </c>
      <c r="AO3" s="34" t="str">
        <f t="shared" ref="AO3:AO50" si="17">IF($AM3=2026,$AL3,"")</f>
        <v/>
      </c>
      <c r="AP3" s="34" t="str">
        <f t="shared" ref="AP3:AP50" si="18">IF($AM3=2027,$AL3,"")</f>
        <v/>
      </c>
      <c r="AQ3" s="34" t="str">
        <f t="shared" ref="AQ3:AQ50" si="19">IF($AM3=2028,$AL3,"")</f>
        <v/>
      </c>
      <c r="AR3" s="34" t="str">
        <f t="shared" ref="AR3:AR50" si="20">IF($AM3=2029,$AL3,"")</f>
        <v/>
      </c>
      <c r="AS3" s="34"/>
      <c r="AT3" s="66"/>
      <c r="AU3" s="32"/>
      <c r="AV3" s="31"/>
      <c r="AX3" s="45"/>
      <c r="AY3" s="48"/>
    </row>
    <row r="4" spans="1:236" s="47" customFormat="1" x14ac:dyDescent="0.2">
      <c r="A4" s="37" t="s">
        <v>415</v>
      </c>
      <c r="B4" s="64">
        <v>0</v>
      </c>
      <c r="C4" s="94" t="s">
        <v>416</v>
      </c>
      <c r="D4" s="82" t="s">
        <v>417</v>
      </c>
      <c r="E4" s="40">
        <v>2.1</v>
      </c>
      <c r="F4" s="40">
        <v>3.06</v>
      </c>
      <c r="G4" s="41">
        <f>E4*F4</f>
        <v>6.43</v>
      </c>
      <c r="H4" s="42"/>
      <c r="I4" s="43" t="str">
        <f>IF(H4="OUI",$G4,"")</f>
        <v/>
      </c>
      <c r="J4" s="42" t="s">
        <v>35</v>
      </c>
      <c r="K4" s="41">
        <f>IF(J4="OUI",$G4,"")</f>
        <v>6.43</v>
      </c>
      <c r="L4" s="65" t="str">
        <f t="shared" ref="L4:N6" si="21">+IF(AT4="X",$K4,"")</f>
        <v/>
      </c>
      <c r="M4" s="65" t="str">
        <f t="shared" si="21"/>
        <v/>
      </c>
      <c r="N4" s="65">
        <f t="shared" si="21"/>
        <v>6.43</v>
      </c>
      <c r="O4" s="42"/>
      <c r="P4" s="41" t="str">
        <f>IF(O4="OUI",$G4,"")</f>
        <v/>
      </c>
      <c r="Q4" s="42"/>
      <c r="R4" s="41" t="str">
        <f>IF(Q4="OUI",$G4,"")</f>
        <v/>
      </c>
      <c r="S4" s="42"/>
      <c r="T4" s="41" t="str">
        <f>IF(S4="OUI",$G4,"")</f>
        <v/>
      </c>
      <c r="U4" s="43" t="str">
        <f t="shared" si="0"/>
        <v/>
      </c>
      <c r="V4" s="43" t="str">
        <f t="shared" si="1"/>
        <v/>
      </c>
      <c r="W4" s="43" t="str">
        <f t="shared" si="2"/>
        <v/>
      </c>
      <c r="X4" s="43" t="str">
        <f t="shared" si="3"/>
        <v/>
      </c>
      <c r="Y4" s="43">
        <f t="shared" si="4"/>
        <v>1</v>
      </c>
      <c r="Z4" s="43">
        <f t="shared" si="5"/>
        <v>10.32</v>
      </c>
      <c r="AA4" s="117"/>
      <c r="AB4" s="117"/>
      <c r="AC4" s="117"/>
      <c r="AD4" s="117"/>
      <c r="AE4" s="117"/>
      <c r="AF4" s="41">
        <f>+Tableau274546177178[[#This Row],[Surf Men ext]]</f>
        <v>6.43</v>
      </c>
      <c r="AG4" s="43" t="str">
        <f t="shared" si="11"/>
        <v/>
      </c>
      <c r="AH4" s="43" t="str">
        <f t="shared" si="12"/>
        <v/>
      </c>
      <c r="AI4" s="43" t="str">
        <f t="shared" si="13"/>
        <v/>
      </c>
      <c r="AJ4" s="43" t="str">
        <f t="shared" si="14"/>
        <v/>
      </c>
      <c r="AK4" s="43">
        <f t="shared" si="15"/>
        <v>6.43</v>
      </c>
      <c r="AL4" s="44">
        <f>(2*E4+2*F4)*2</f>
        <v>20.64</v>
      </c>
      <c r="AM4" s="99">
        <v>2029</v>
      </c>
      <c r="AN4" s="40" t="str">
        <f t="shared" si="16"/>
        <v/>
      </c>
      <c r="AO4" s="40" t="str">
        <f t="shared" si="17"/>
        <v/>
      </c>
      <c r="AP4" s="40" t="str">
        <f t="shared" si="18"/>
        <v/>
      </c>
      <c r="AQ4" s="40" t="str">
        <f t="shared" si="19"/>
        <v/>
      </c>
      <c r="AR4" s="40">
        <f t="shared" si="20"/>
        <v>20.64</v>
      </c>
      <c r="AS4" s="40">
        <f>+G4*2</f>
        <v>12.86</v>
      </c>
      <c r="AT4" s="40"/>
      <c r="AU4" s="40"/>
      <c r="AV4" s="43" t="s">
        <v>36</v>
      </c>
      <c r="AX4" s="49" t="s">
        <v>284</v>
      </c>
      <c r="AY4" s="48"/>
      <c r="AZ4" s="49" t="s">
        <v>61</v>
      </c>
    </row>
    <row r="5" spans="1:236" s="47" customFormat="1" x14ac:dyDescent="0.2">
      <c r="A5" s="37" t="s">
        <v>415</v>
      </c>
      <c r="B5" s="64">
        <v>0</v>
      </c>
      <c r="C5" s="94" t="s">
        <v>418</v>
      </c>
      <c r="D5" s="82" t="s">
        <v>417</v>
      </c>
      <c r="E5" s="40">
        <v>1.93</v>
      </c>
      <c r="F5" s="40">
        <v>3.55</v>
      </c>
      <c r="G5" s="41">
        <f>E5*F5</f>
        <v>6.85</v>
      </c>
      <c r="H5" s="42"/>
      <c r="I5" s="43" t="str">
        <f>IF(H5="OUI",$G5,"")</f>
        <v/>
      </c>
      <c r="J5" s="42" t="s">
        <v>35</v>
      </c>
      <c r="K5" s="41">
        <f>IF(J5="OUI",$G5,"")</f>
        <v>6.85</v>
      </c>
      <c r="L5" s="65" t="str">
        <f t="shared" si="21"/>
        <v/>
      </c>
      <c r="M5" s="65" t="str">
        <f t="shared" si="21"/>
        <v/>
      </c>
      <c r="N5" s="65">
        <f t="shared" si="21"/>
        <v>6.85</v>
      </c>
      <c r="O5" s="42"/>
      <c r="P5" s="41" t="str">
        <f>IF(O5="OUI",$G5,"")</f>
        <v/>
      </c>
      <c r="Q5" s="42"/>
      <c r="R5" s="41" t="str">
        <f>IF(Q5="OUI",$G5,"")</f>
        <v/>
      </c>
      <c r="S5" s="42"/>
      <c r="T5" s="41" t="str">
        <f>IF(S5="OUI",$G5,"")</f>
        <v/>
      </c>
      <c r="U5" s="43" t="str">
        <f t="shared" si="0"/>
        <v/>
      </c>
      <c r="V5" s="43" t="str">
        <f t="shared" si="1"/>
        <v/>
      </c>
      <c r="W5" s="43" t="str">
        <f t="shared" si="2"/>
        <v/>
      </c>
      <c r="X5" s="43" t="str">
        <f t="shared" si="3"/>
        <v/>
      </c>
      <c r="Y5" s="43">
        <f t="shared" si="4"/>
        <v>1</v>
      </c>
      <c r="Z5" s="43">
        <f t="shared" si="5"/>
        <v>10.96</v>
      </c>
      <c r="AA5" s="117"/>
      <c r="AB5" s="117"/>
      <c r="AC5" s="117"/>
      <c r="AD5" s="117"/>
      <c r="AE5" s="117"/>
      <c r="AF5" s="41">
        <f>+Tableau274546177178[[#This Row],[Surf Men ext]]</f>
        <v>6.85</v>
      </c>
      <c r="AG5" s="43" t="str">
        <f t="shared" si="11"/>
        <v/>
      </c>
      <c r="AH5" s="43" t="str">
        <f t="shared" si="12"/>
        <v/>
      </c>
      <c r="AI5" s="43" t="str">
        <f t="shared" si="13"/>
        <v/>
      </c>
      <c r="AJ5" s="43" t="str">
        <f t="shared" si="14"/>
        <v/>
      </c>
      <c r="AK5" s="43">
        <f t="shared" si="15"/>
        <v>6.85</v>
      </c>
      <c r="AL5" s="44">
        <f>(2*E5+2*F5)*2</f>
        <v>21.92</v>
      </c>
      <c r="AM5" s="99">
        <v>2029</v>
      </c>
      <c r="AN5" s="40" t="str">
        <f t="shared" si="16"/>
        <v/>
      </c>
      <c r="AO5" s="40" t="str">
        <f t="shared" si="17"/>
        <v/>
      </c>
      <c r="AP5" s="40" t="str">
        <f t="shared" si="18"/>
        <v/>
      </c>
      <c r="AQ5" s="40" t="str">
        <f t="shared" si="19"/>
        <v/>
      </c>
      <c r="AR5" s="40">
        <f t="shared" si="20"/>
        <v>21.92</v>
      </c>
      <c r="AS5" s="40">
        <f>+G5*2</f>
        <v>13.7</v>
      </c>
      <c r="AT5" s="40"/>
      <c r="AU5" s="40"/>
      <c r="AV5" s="43" t="s">
        <v>36</v>
      </c>
      <c r="AX5" s="49" t="s">
        <v>284</v>
      </c>
      <c r="AY5" s="48"/>
      <c r="AZ5" s="49" t="s">
        <v>61</v>
      </c>
    </row>
    <row r="6" spans="1:236" s="47" customFormat="1" x14ac:dyDescent="0.2">
      <c r="A6" s="37" t="s">
        <v>415</v>
      </c>
      <c r="B6" s="64">
        <v>0</v>
      </c>
      <c r="C6" s="94" t="s">
        <v>419</v>
      </c>
      <c r="D6" s="82" t="s">
        <v>417</v>
      </c>
      <c r="E6" s="40">
        <v>1.93</v>
      </c>
      <c r="F6" s="40">
        <v>3.55</v>
      </c>
      <c r="G6" s="41">
        <f>E6*F6</f>
        <v>6.85</v>
      </c>
      <c r="H6" s="42"/>
      <c r="I6" s="43" t="str">
        <f>IF(H6="OUI",$G6,"")</f>
        <v/>
      </c>
      <c r="J6" s="42" t="s">
        <v>35</v>
      </c>
      <c r="K6" s="41">
        <f>IF(J6="OUI",$G6,"")</f>
        <v>6.85</v>
      </c>
      <c r="L6" s="65" t="str">
        <f t="shared" si="21"/>
        <v/>
      </c>
      <c r="M6" s="65" t="str">
        <f t="shared" si="21"/>
        <v/>
      </c>
      <c r="N6" s="65">
        <f t="shared" si="21"/>
        <v>6.85</v>
      </c>
      <c r="O6" s="42"/>
      <c r="P6" s="41" t="str">
        <f>IF(O6="OUI",$G6,"")</f>
        <v/>
      </c>
      <c r="Q6" s="42"/>
      <c r="R6" s="41" t="str">
        <f>IF(Q6="OUI",$G6,"")</f>
        <v/>
      </c>
      <c r="S6" s="42"/>
      <c r="T6" s="41" t="str">
        <f>IF(S6="OUI",$G6,"")</f>
        <v/>
      </c>
      <c r="U6" s="43" t="str">
        <f t="shared" si="0"/>
        <v/>
      </c>
      <c r="V6" s="43" t="str">
        <f t="shared" si="1"/>
        <v/>
      </c>
      <c r="W6" s="43" t="str">
        <f t="shared" si="2"/>
        <v/>
      </c>
      <c r="X6" s="43" t="str">
        <f t="shared" si="3"/>
        <v/>
      </c>
      <c r="Y6" s="43">
        <f t="shared" si="4"/>
        <v>1</v>
      </c>
      <c r="Z6" s="43">
        <f t="shared" si="5"/>
        <v>10.96</v>
      </c>
      <c r="AA6" s="117"/>
      <c r="AB6" s="117"/>
      <c r="AC6" s="117"/>
      <c r="AD6" s="117"/>
      <c r="AE6" s="117"/>
      <c r="AF6" s="41">
        <f>+Tableau274546177178[[#This Row],[Surf Men ext]]</f>
        <v>6.85</v>
      </c>
      <c r="AG6" s="43" t="str">
        <f t="shared" si="11"/>
        <v/>
      </c>
      <c r="AH6" s="43" t="str">
        <f t="shared" si="12"/>
        <v/>
      </c>
      <c r="AI6" s="43" t="str">
        <f t="shared" si="13"/>
        <v/>
      </c>
      <c r="AJ6" s="43" t="str">
        <f t="shared" si="14"/>
        <v/>
      </c>
      <c r="AK6" s="43">
        <f t="shared" si="15"/>
        <v>6.85</v>
      </c>
      <c r="AL6" s="44">
        <f>(2*E6+2*F6)*2</f>
        <v>21.92</v>
      </c>
      <c r="AM6" s="99">
        <v>2029</v>
      </c>
      <c r="AN6" s="40" t="str">
        <f t="shared" si="16"/>
        <v/>
      </c>
      <c r="AO6" s="40" t="str">
        <f t="shared" si="17"/>
        <v/>
      </c>
      <c r="AP6" s="40" t="str">
        <f t="shared" si="18"/>
        <v/>
      </c>
      <c r="AQ6" s="40" t="str">
        <f t="shared" si="19"/>
        <v/>
      </c>
      <c r="AR6" s="40">
        <f t="shared" si="20"/>
        <v>21.92</v>
      </c>
      <c r="AS6" s="40">
        <f>+G6*2</f>
        <v>13.7</v>
      </c>
      <c r="AT6" s="40"/>
      <c r="AU6" s="40"/>
      <c r="AV6" s="43" t="s">
        <v>36</v>
      </c>
      <c r="AX6" s="49" t="s">
        <v>284</v>
      </c>
      <c r="AY6" s="48"/>
      <c r="AZ6" s="49" t="s">
        <v>61</v>
      </c>
    </row>
    <row r="7" spans="1:236" s="47" customFormat="1" ht="17.25" customHeight="1" x14ac:dyDescent="0.2">
      <c r="A7" s="30" t="s">
        <v>76</v>
      </c>
      <c r="B7" s="31"/>
      <c r="C7" s="32"/>
      <c r="D7" s="32"/>
      <c r="E7" s="32"/>
      <c r="F7" s="32"/>
      <c r="G7" s="33"/>
      <c r="H7" s="34"/>
      <c r="I7" s="31"/>
      <c r="J7" s="34"/>
      <c r="K7" s="31"/>
      <c r="L7" s="68"/>
      <c r="M7" s="68"/>
      <c r="N7" s="68"/>
      <c r="O7" s="34"/>
      <c r="P7" s="31"/>
      <c r="Q7" s="34"/>
      <c r="R7" s="31"/>
      <c r="S7" s="31"/>
      <c r="T7" s="31"/>
      <c r="U7" s="31" t="str">
        <f t="shared" si="0"/>
        <v/>
      </c>
      <c r="V7" s="31" t="str">
        <f t="shared" si="1"/>
        <v/>
      </c>
      <c r="W7" s="31" t="str">
        <f t="shared" si="2"/>
        <v/>
      </c>
      <c r="X7" s="31" t="str">
        <f t="shared" si="3"/>
        <v/>
      </c>
      <c r="Y7" s="31" t="str">
        <f t="shared" si="4"/>
        <v/>
      </c>
      <c r="Z7" s="31">
        <f t="shared" si="5"/>
        <v>0</v>
      </c>
      <c r="AA7" s="31" t="str">
        <f t="shared" si="6"/>
        <v/>
      </c>
      <c r="AB7" s="31" t="str">
        <f t="shared" si="7"/>
        <v/>
      </c>
      <c r="AC7" s="31" t="str">
        <f t="shared" si="8"/>
        <v/>
      </c>
      <c r="AD7" s="31" t="str">
        <f t="shared" si="9"/>
        <v/>
      </c>
      <c r="AE7" s="31" t="str">
        <f t="shared" si="10"/>
        <v/>
      </c>
      <c r="AF7" s="31">
        <f>+Tableau274546177178[[#This Row],[Surf Men ext]]</f>
        <v>0</v>
      </c>
      <c r="AG7" s="114" t="str">
        <f t="shared" si="11"/>
        <v/>
      </c>
      <c r="AH7" s="114" t="str">
        <f t="shared" si="12"/>
        <v/>
      </c>
      <c r="AI7" s="114" t="str">
        <f t="shared" si="13"/>
        <v/>
      </c>
      <c r="AJ7" s="114" t="str">
        <f t="shared" si="14"/>
        <v/>
      </c>
      <c r="AK7" s="114" t="str">
        <f t="shared" si="15"/>
        <v/>
      </c>
      <c r="AL7" s="35"/>
      <c r="AM7" s="100"/>
      <c r="AN7" s="34" t="str">
        <f t="shared" si="16"/>
        <v/>
      </c>
      <c r="AO7" s="34" t="str">
        <f t="shared" si="17"/>
        <v/>
      </c>
      <c r="AP7" s="34" t="str">
        <f t="shared" si="18"/>
        <v/>
      </c>
      <c r="AQ7" s="34" t="str">
        <f t="shared" si="19"/>
        <v/>
      </c>
      <c r="AR7" s="34" t="str">
        <f t="shared" si="20"/>
        <v/>
      </c>
      <c r="AS7" s="34"/>
      <c r="AT7" s="36"/>
      <c r="AU7" s="32"/>
      <c r="AV7" s="31"/>
      <c r="AX7" s="49"/>
      <c r="AY7" s="48"/>
    </row>
    <row r="8" spans="1:236" s="47" customFormat="1" x14ac:dyDescent="0.2">
      <c r="A8" s="37" t="s">
        <v>415</v>
      </c>
      <c r="B8" s="51">
        <v>1</v>
      </c>
      <c r="C8" s="91" t="s">
        <v>420</v>
      </c>
      <c r="D8" s="107" t="s">
        <v>421</v>
      </c>
      <c r="E8" s="56">
        <v>2.27</v>
      </c>
      <c r="F8" s="56">
        <v>1.58</v>
      </c>
      <c r="G8" s="52">
        <f>E8*F8</f>
        <v>3.59</v>
      </c>
      <c r="H8" s="42"/>
      <c r="I8" s="43" t="str">
        <f>IF(H8="OUI",$G8,"")</f>
        <v/>
      </c>
      <c r="J8" s="42" t="s">
        <v>35</v>
      </c>
      <c r="K8" s="41">
        <f>IF(J8="OUI",$G8,"")</f>
        <v>3.59</v>
      </c>
      <c r="L8" s="65" t="str">
        <f t="shared" ref="L8:N9" si="22">+IF(AT8="X",$K8,"")</f>
        <v/>
      </c>
      <c r="M8" s="65">
        <f t="shared" si="22"/>
        <v>3.59</v>
      </c>
      <c r="N8" s="65" t="str">
        <f t="shared" si="22"/>
        <v/>
      </c>
      <c r="O8" s="42"/>
      <c r="P8" s="41" t="str">
        <f>IF(O8="OUI",$G8,"")</f>
        <v/>
      </c>
      <c r="Q8" s="42"/>
      <c r="R8" s="41" t="str">
        <f>IF(Q8="OUI",$G8,"")</f>
        <v/>
      </c>
      <c r="S8" s="42"/>
      <c r="T8" s="41" t="str">
        <f>IF(S8="OUI",$G8,"")</f>
        <v/>
      </c>
      <c r="U8" s="43" t="str">
        <f t="shared" si="0"/>
        <v/>
      </c>
      <c r="V8" s="43">
        <f t="shared" si="1"/>
        <v>1</v>
      </c>
      <c r="W8" s="43" t="str">
        <f t="shared" si="2"/>
        <v/>
      </c>
      <c r="X8" s="43" t="str">
        <f t="shared" si="3"/>
        <v/>
      </c>
      <c r="Y8" s="43" t="str">
        <f t="shared" si="4"/>
        <v/>
      </c>
      <c r="Z8" s="43">
        <f t="shared" si="5"/>
        <v>7.7</v>
      </c>
      <c r="AA8" s="117"/>
      <c r="AB8" s="117"/>
      <c r="AC8" s="117"/>
      <c r="AD8" s="117"/>
      <c r="AE8" s="117"/>
      <c r="AF8" s="41">
        <f>+Tableau274546177178[[#This Row],[Surf Men ext]]</f>
        <v>3.59</v>
      </c>
      <c r="AG8" s="43" t="str">
        <f t="shared" si="11"/>
        <v/>
      </c>
      <c r="AH8" s="43">
        <f t="shared" si="12"/>
        <v>3.59</v>
      </c>
      <c r="AI8" s="43" t="str">
        <f t="shared" si="13"/>
        <v/>
      </c>
      <c r="AJ8" s="43" t="str">
        <f t="shared" si="14"/>
        <v/>
      </c>
      <c r="AK8" s="43" t="str">
        <f t="shared" si="15"/>
        <v/>
      </c>
      <c r="AL8" s="53">
        <f>(2*E8+2*F8)*2</f>
        <v>15.4</v>
      </c>
      <c r="AM8" s="101">
        <v>2026</v>
      </c>
      <c r="AN8" s="54" t="str">
        <f t="shared" si="16"/>
        <v/>
      </c>
      <c r="AO8" s="54">
        <f t="shared" si="17"/>
        <v>15.4</v>
      </c>
      <c r="AP8" s="54" t="str">
        <f t="shared" si="18"/>
        <v/>
      </c>
      <c r="AQ8" s="54" t="str">
        <f t="shared" si="19"/>
        <v/>
      </c>
      <c r="AR8" s="54" t="str">
        <f t="shared" si="20"/>
        <v/>
      </c>
      <c r="AS8" s="54">
        <f>+G8*2</f>
        <v>7.18</v>
      </c>
      <c r="AT8" s="55"/>
      <c r="AU8" s="56" t="s">
        <v>36</v>
      </c>
      <c r="AV8" s="55"/>
      <c r="AX8" s="49" t="s">
        <v>422</v>
      </c>
      <c r="AY8" s="48"/>
      <c r="AZ8" s="49"/>
    </row>
    <row r="9" spans="1:236" s="47" customFormat="1" x14ac:dyDescent="0.2">
      <c r="A9" s="37" t="s">
        <v>415</v>
      </c>
      <c r="B9" s="51">
        <v>1</v>
      </c>
      <c r="C9" s="91" t="s">
        <v>423</v>
      </c>
      <c r="D9" s="107" t="s">
        <v>421</v>
      </c>
      <c r="E9" s="56">
        <v>2.27</v>
      </c>
      <c r="F9" s="56">
        <v>1.58</v>
      </c>
      <c r="G9" s="52">
        <f>E9*F9</f>
        <v>3.59</v>
      </c>
      <c r="H9" s="42"/>
      <c r="I9" s="43" t="str">
        <f>IF(H9="OUI",$G9,"")</f>
        <v/>
      </c>
      <c r="J9" s="42" t="s">
        <v>35</v>
      </c>
      <c r="K9" s="41">
        <f>IF(J9="OUI",$G9,"")</f>
        <v>3.59</v>
      </c>
      <c r="L9" s="65" t="str">
        <f t="shared" si="22"/>
        <v/>
      </c>
      <c r="M9" s="65">
        <f t="shared" si="22"/>
        <v>3.59</v>
      </c>
      <c r="N9" s="65" t="str">
        <f t="shared" si="22"/>
        <v/>
      </c>
      <c r="O9" s="42"/>
      <c r="P9" s="41" t="str">
        <f>IF(O9="OUI",$G9,"")</f>
        <v/>
      </c>
      <c r="Q9" s="42"/>
      <c r="R9" s="41" t="str">
        <f>IF(Q9="OUI",$G9,"")</f>
        <v/>
      </c>
      <c r="S9" s="42"/>
      <c r="T9" s="41" t="str">
        <f>IF(S9="OUI",$G9,"")</f>
        <v/>
      </c>
      <c r="U9" s="43" t="str">
        <f t="shared" si="0"/>
        <v/>
      </c>
      <c r="V9" s="43">
        <f t="shared" si="1"/>
        <v>1</v>
      </c>
      <c r="W9" s="43" t="str">
        <f t="shared" si="2"/>
        <v/>
      </c>
      <c r="X9" s="43" t="str">
        <f t="shared" si="3"/>
        <v/>
      </c>
      <c r="Y9" s="43" t="str">
        <f t="shared" si="4"/>
        <v/>
      </c>
      <c r="Z9" s="43">
        <f t="shared" si="5"/>
        <v>7.7</v>
      </c>
      <c r="AA9" s="117"/>
      <c r="AB9" s="117"/>
      <c r="AC9" s="117"/>
      <c r="AD9" s="117"/>
      <c r="AE9" s="117"/>
      <c r="AF9" s="41">
        <f>+Tableau274546177178[[#This Row],[Surf Men ext]]</f>
        <v>3.59</v>
      </c>
      <c r="AG9" s="43" t="str">
        <f t="shared" si="11"/>
        <v/>
      </c>
      <c r="AH9" s="43">
        <f t="shared" si="12"/>
        <v>3.59</v>
      </c>
      <c r="AI9" s="43" t="str">
        <f t="shared" si="13"/>
        <v/>
      </c>
      <c r="AJ9" s="43" t="str">
        <f t="shared" si="14"/>
        <v/>
      </c>
      <c r="AK9" s="43" t="str">
        <f t="shared" si="15"/>
        <v/>
      </c>
      <c r="AL9" s="53">
        <f>(2*E9+2*F9)*2</f>
        <v>15.4</v>
      </c>
      <c r="AM9" s="101">
        <v>2026</v>
      </c>
      <c r="AN9" s="54" t="str">
        <f t="shared" si="16"/>
        <v/>
      </c>
      <c r="AO9" s="54">
        <f t="shared" si="17"/>
        <v>15.4</v>
      </c>
      <c r="AP9" s="54" t="str">
        <f t="shared" si="18"/>
        <v/>
      </c>
      <c r="AQ9" s="54" t="str">
        <f t="shared" si="19"/>
        <v/>
      </c>
      <c r="AR9" s="54" t="str">
        <f t="shared" si="20"/>
        <v/>
      </c>
      <c r="AS9" s="54">
        <f>+G9*2</f>
        <v>7.18</v>
      </c>
      <c r="AT9" s="55"/>
      <c r="AU9" s="56" t="s">
        <v>36</v>
      </c>
      <c r="AV9" s="55"/>
      <c r="AX9" s="49" t="s">
        <v>422</v>
      </c>
      <c r="AY9" s="48"/>
      <c r="AZ9" s="49"/>
    </row>
    <row r="10" spans="1:236" s="47" customFormat="1" ht="17.25" customHeight="1" x14ac:dyDescent="0.2">
      <c r="A10" s="30" t="s">
        <v>92</v>
      </c>
      <c r="B10" s="31"/>
      <c r="C10" s="32"/>
      <c r="D10" s="32"/>
      <c r="E10" s="32"/>
      <c r="F10" s="32"/>
      <c r="G10" s="33"/>
      <c r="H10" s="34"/>
      <c r="I10" s="31"/>
      <c r="J10" s="34"/>
      <c r="K10" s="31"/>
      <c r="L10" s="68"/>
      <c r="M10" s="68"/>
      <c r="N10" s="68"/>
      <c r="O10" s="34"/>
      <c r="P10" s="31"/>
      <c r="Q10" s="34"/>
      <c r="R10" s="31"/>
      <c r="S10" s="31"/>
      <c r="T10" s="31"/>
      <c r="U10" s="31" t="str">
        <f t="shared" si="0"/>
        <v/>
      </c>
      <c r="V10" s="31" t="str">
        <f t="shared" si="1"/>
        <v/>
      </c>
      <c r="W10" s="31" t="str">
        <f t="shared" si="2"/>
        <v/>
      </c>
      <c r="X10" s="31" t="str">
        <f t="shared" si="3"/>
        <v/>
      </c>
      <c r="Y10" s="31" t="str">
        <f t="shared" si="4"/>
        <v/>
      </c>
      <c r="Z10" s="31">
        <f t="shared" si="5"/>
        <v>0</v>
      </c>
      <c r="AA10" s="31" t="str">
        <f t="shared" si="6"/>
        <v/>
      </c>
      <c r="AB10" s="31" t="str">
        <f t="shared" si="7"/>
        <v/>
      </c>
      <c r="AC10" s="31" t="str">
        <f t="shared" si="8"/>
        <v/>
      </c>
      <c r="AD10" s="31" t="str">
        <f t="shared" si="9"/>
        <v/>
      </c>
      <c r="AE10" s="31" t="str">
        <f t="shared" si="10"/>
        <v/>
      </c>
      <c r="AF10" s="31">
        <f>+Tableau274546177178[[#This Row],[Surf Men ext]]</f>
        <v>0</v>
      </c>
      <c r="AG10" s="114" t="str">
        <f t="shared" si="11"/>
        <v/>
      </c>
      <c r="AH10" s="114" t="str">
        <f t="shared" si="12"/>
        <v/>
      </c>
      <c r="AI10" s="114" t="str">
        <f t="shared" si="13"/>
        <v/>
      </c>
      <c r="AJ10" s="114" t="str">
        <f t="shared" si="14"/>
        <v/>
      </c>
      <c r="AK10" s="114" t="str">
        <f t="shared" si="15"/>
        <v/>
      </c>
      <c r="AL10" s="35"/>
      <c r="AM10" s="100"/>
      <c r="AN10" s="34" t="str">
        <f t="shared" si="16"/>
        <v/>
      </c>
      <c r="AO10" s="34" t="str">
        <f t="shared" si="17"/>
        <v/>
      </c>
      <c r="AP10" s="34" t="str">
        <f t="shared" si="18"/>
        <v/>
      </c>
      <c r="AQ10" s="34" t="str">
        <f t="shared" si="19"/>
        <v/>
      </c>
      <c r="AR10" s="34" t="str">
        <f t="shared" si="20"/>
        <v/>
      </c>
      <c r="AS10" s="34"/>
      <c r="AT10" s="36"/>
      <c r="AU10" s="32"/>
      <c r="AV10" s="31"/>
      <c r="AX10" s="49"/>
      <c r="AY10" s="48"/>
    </row>
    <row r="11" spans="1:236" s="47" customFormat="1" x14ac:dyDescent="0.2">
      <c r="A11" s="37" t="s">
        <v>415</v>
      </c>
      <c r="B11" s="51" t="s">
        <v>93</v>
      </c>
      <c r="C11" s="82" t="s">
        <v>424</v>
      </c>
      <c r="D11" s="107" t="s">
        <v>425</v>
      </c>
      <c r="E11" s="56">
        <v>1.46</v>
      </c>
      <c r="F11" s="56">
        <v>2.8</v>
      </c>
      <c r="G11" s="52">
        <f t="shared" ref="G11:G19" si="23">E11*F11</f>
        <v>4.09</v>
      </c>
      <c r="H11" s="42"/>
      <c r="I11" s="43" t="str">
        <f t="shared" ref="I11:I19" si="24">IF(H11="OUI",$G11,"")</f>
        <v/>
      </c>
      <c r="J11" s="42" t="s">
        <v>35</v>
      </c>
      <c r="K11" s="41">
        <f t="shared" ref="K11:K19" si="25">IF(J11="OUI",$G11,"")</f>
        <v>4.09</v>
      </c>
      <c r="L11" s="65">
        <f t="shared" ref="L11:L19" si="26">+IF(AT11="X",$K11,"")</f>
        <v>4.09</v>
      </c>
      <c r="M11" s="65" t="str">
        <f t="shared" ref="M11:M19" si="27">+IF(AU11="X",$K11,"")</f>
        <v/>
      </c>
      <c r="N11" s="65" t="str">
        <f t="shared" ref="N11:N19" si="28">+IF(AV11="X",$K11,"")</f>
        <v/>
      </c>
      <c r="O11" s="42"/>
      <c r="P11" s="41" t="str">
        <f t="shared" ref="P11:P19" si="29">IF(O11="OUI",$G11,"")</f>
        <v/>
      </c>
      <c r="Q11" s="42"/>
      <c r="R11" s="41" t="str">
        <f t="shared" ref="R11:R19" si="30">IF(Q11="OUI",$G11,"")</f>
        <v/>
      </c>
      <c r="S11" s="42"/>
      <c r="T11" s="41" t="str">
        <f t="shared" ref="T11:T19" si="31">IF(S11="OUI",$G11,"")</f>
        <v/>
      </c>
      <c r="U11" s="43" t="str">
        <f t="shared" si="0"/>
        <v/>
      </c>
      <c r="V11" s="43" t="str">
        <f t="shared" si="1"/>
        <v/>
      </c>
      <c r="W11" s="43">
        <f t="shared" si="2"/>
        <v>1</v>
      </c>
      <c r="X11" s="43" t="str">
        <f t="shared" si="3"/>
        <v/>
      </c>
      <c r="Y11" s="43" t="str">
        <f t="shared" si="4"/>
        <v/>
      </c>
      <c r="Z11" s="43">
        <f t="shared" si="5"/>
        <v>8.52</v>
      </c>
      <c r="AA11" s="43" t="str">
        <f t="shared" si="6"/>
        <v/>
      </c>
      <c r="AB11" s="43" t="str">
        <f t="shared" si="7"/>
        <v/>
      </c>
      <c r="AC11" s="43">
        <f t="shared" si="8"/>
        <v>1</v>
      </c>
      <c r="AD11" s="43" t="str">
        <f t="shared" si="9"/>
        <v/>
      </c>
      <c r="AE11" s="43" t="str">
        <f t="shared" si="10"/>
        <v/>
      </c>
      <c r="AF11" s="41">
        <f>+Tableau274546177178[[#This Row],[Surf Men ext]]</f>
        <v>4.09</v>
      </c>
      <c r="AG11" s="43" t="str">
        <f t="shared" si="11"/>
        <v/>
      </c>
      <c r="AH11" s="43" t="str">
        <f t="shared" si="12"/>
        <v/>
      </c>
      <c r="AI11" s="43">
        <f t="shared" si="13"/>
        <v>4.09</v>
      </c>
      <c r="AJ11" s="43" t="str">
        <f t="shared" si="14"/>
        <v/>
      </c>
      <c r="AK11" s="43" t="str">
        <f t="shared" si="15"/>
        <v/>
      </c>
      <c r="AL11" s="53">
        <f t="shared" ref="AL11:AL19" si="32">(2*E11+2*F11)*2</f>
        <v>17.04</v>
      </c>
      <c r="AM11" s="101">
        <v>2027</v>
      </c>
      <c r="AN11" s="54" t="str">
        <f t="shared" si="16"/>
        <v/>
      </c>
      <c r="AO11" s="54" t="str">
        <f t="shared" si="17"/>
        <v/>
      </c>
      <c r="AP11" s="54">
        <f t="shared" si="18"/>
        <v>17.04</v>
      </c>
      <c r="AQ11" s="54" t="str">
        <f t="shared" si="19"/>
        <v/>
      </c>
      <c r="AR11" s="54" t="str">
        <f t="shared" si="20"/>
        <v/>
      </c>
      <c r="AS11" s="54">
        <f t="shared" ref="AS11:AS19" si="33">+G11*2</f>
        <v>8.18</v>
      </c>
      <c r="AT11" s="55" t="s">
        <v>36</v>
      </c>
      <c r="AU11" s="56"/>
      <c r="AV11" s="43"/>
      <c r="AX11" s="49" t="s">
        <v>37</v>
      </c>
      <c r="AY11" s="48"/>
      <c r="AZ11" s="49" t="s">
        <v>61</v>
      </c>
    </row>
    <row r="12" spans="1:236" s="47" customFormat="1" x14ac:dyDescent="0.2">
      <c r="A12" s="37" t="s">
        <v>415</v>
      </c>
      <c r="B12" s="51" t="s">
        <v>93</v>
      </c>
      <c r="C12" s="82" t="s">
        <v>426</v>
      </c>
      <c r="D12" s="107" t="s">
        <v>425</v>
      </c>
      <c r="E12" s="56">
        <v>1.46</v>
      </c>
      <c r="F12" s="56">
        <v>2.8</v>
      </c>
      <c r="G12" s="52">
        <f t="shared" si="23"/>
        <v>4.09</v>
      </c>
      <c r="H12" s="42"/>
      <c r="I12" s="43" t="str">
        <f t="shared" si="24"/>
        <v/>
      </c>
      <c r="J12" s="42" t="s">
        <v>35</v>
      </c>
      <c r="K12" s="41">
        <f t="shared" si="25"/>
        <v>4.09</v>
      </c>
      <c r="L12" s="65">
        <f t="shared" si="26"/>
        <v>4.09</v>
      </c>
      <c r="M12" s="65" t="str">
        <f t="shared" si="27"/>
        <v/>
      </c>
      <c r="N12" s="65" t="str">
        <f t="shared" si="28"/>
        <v/>
      </c>
      <c r="O12" s="42"/>
      <c r="P12" s="41" t="str">
        <f t="shared" si="29"/>
        <v/>
      </c>
      <c r="Q12" s="42"/>
      <c r="R12" s="41" t="str">
        <f t="shared" si="30"/>
        <v/>
      </c>
      <c r="S12" s="42"/>
      <c r="T12" s="41" t="str">
        <f t="shared" si="31"/>
        <v/>
      </c>
      <c r="U12" s="43" t="str">
        <f t="shared" si="0"/>
        <v/>
      </c>
      <c r="V12" s="43" t="str">
        <f t="shared" si="1"/>
        <v/>
      </c>
      <c r="W12" s="43">
        <f t="shared" si="2"/>
        <v>1</v>
      </c>
      <c r="X12" s="43" t="str">
        <f t="shared" si="3"/>
        <v/>
      </c>
      <c r="Y12" s="43" t="str">
        <f t="shared" si="4"/>
        <v/>
      </c>
      <c r="Z12" s="43">
        <f t="shared" si="5"/>
        <v>8.52</v>
      </c>
      <c r="AA12" s="43" t="str">
        <f t="shared" si="6"/>
        <v/>
      </c>
      <c r="AB12" s="43" t="str">
        <f t="shared" si="7"/>
        <v/>
      </c>
      <c r="AC12" s="43">
        <f t="shared" si="8"/>
        <v>1</v>
      </c>
      <c r="AD12" s="43" t="str">
        <f t="shared" si="9"/>
        <v/>
      </c>
      <c r="AE12" s="43" t="str">
        <f t="shared" si="10"/>
        <v/>
      </c>
      <c r="AF12" s="41">
        <f>+Tableau274546177178[[#This Row],[Surf Men ext]]</f>
        <v>4.09</v>
      </c>
      <c r="AG12" s="43" t="str">
        <f t="shared" si="11"/>
        <v/>
      </c>
      <c r="AH12" s="43" t="str">
        <f t="shared" si="12"/>
        <v/>
      </c>
      <c r="AI12" s="43">
        <f t="shared" si="13"/>
        <v>4.09</v>
      </c>
      <c r="AJ12" s="43" t="str">
        <f t="shared" si="14"/>
        <v/>
      </c>
      <c r="AK12" s="43" t="str">
        <f t="shared" si="15"/>
        <v/>
      </c>
      <c r="AL12" s="53">
        <f t="shared" si="32"/>
        <v>17.04</v>
      </c>
      <c r="AM12" s="101">
        <v>2027</v>
      </c>
      <c r="AN12" s="54" t="str">
        <f t="shared" si="16"/>
        <v/>
      </c>
      <c r="AO12" s="54" t="str">
        <f t="shared" si="17"/>
        <v/>
      </c>
      <c r="AP12" s="54">
        <f t="shared" si="18"/>
        <v>17.04</v>
      </c>
      <c r="AQ12" s="54" t="str">
        <f t="shared" si="19"/>
        <v/>
      </c>
      <c r="AR12" s="54" t="str">
        <f t="shared" si="20"/>
        <v/>
      </c>
      <c r="AS12" s="54">
        <f t="shared" si="33"/>
        <v>8.18</v>
      </c>
      <c r="AT12" s="55" t="s">
        <v>36</v>
      </c>
      <c r="AU12" s="56"/>
      <c r="AV12" s="43"/>
      <c r="AX12" s="49" t="s">
        <v>37</v>
      </c>
      <c r="AY12" s="48"/>
      <c r="AZ12" s="49" t="s">
        <v>61</v>
      </c>
    </row>
    <row r="13" spans="1:236" s="47" customFormat="1" x14ac:dyDescent="0.2">
      <c r="A13" s="37" t="s">
        <v>415</v>
      </c>
      <c r="B13" s="51" t="s">
        <v>93</v>
      </c>
      <c r="C13" s="82" t="s">
        <v>427</v>
      </c>
      <c r="D13" s="107" t="s">
        <v>425</v>
      </c>
      <c r="E13" s="56">
        <v>1.46</v>
      </c>
      <c r="F13" s="56">
        <v>2.8</v>
      </c>
      <c r="G13" s="52">
        <f t="shared" si="23"/>
        <v>4.09</v>
      </c>
      <c r="H13" s="42"/>
      <c r="I13" s="43" t="str">
        <f t="shared" si="24"/>
        <v/>
      </c>
      <c r="J13" s="42" t="s">
        <v>35</v>
      </c>
      <c r="K13" s="41">
        <f t="shared" si="25"/>
        <v>4.09</v>
      </c>
      <c r="L13" s="65">
        <f t="shared" si="26"/>
        <v>4.09</v>
      </c>
      <c r="M13" s="65" t="str">
        <f t="shared" si="27"/>
        <v/>
      </c>
      <c r="N13" s="65" t="str">
        <f t="shared" si="28"/>
        <v/>
      </c>
      <c r="O13" s="42"/>
      <c r="P13" s="41" t="str">
        <f t="shared" si="29"/>
        <v/>
      </c>
      <c r="Q13" s="42"/>
      <c r="R13" s="41" t="str">
        <f t="shared" si="30"/>
        <v/>
      </c>
      <c r="S13" s="42"/>
      <c r="T13" s="41" t="str">
        <f t="shared" si="31"/>
        <v/>
      </c>
      <c r="U13" s="43" t="str">
        <f t="shared" si="0"/>
        <v/>
      </c>
      <c r="V13" s="43" t="str">
        <f t="shared" si="1"/>
        <v/>
      </c>
      <c r="W13" s="43">
        <f t="shared" si="2"/>
        <v>1</v>
      </c>
      <c r="X13" s="43" t="str">
        <f t="shared" si="3"/>
        <v/>
      </c>
      <c r="Y13" s="43" t="str">
        <f t="shared" si="4"/>
        <v/>
      </c>
      <c r="Z13" s="43">
        <f t="shared" si="5"/>
        <v>8.52</v>
      </c>
      <c r="AA13" s="43" t="str">
        <f t="shared" si="6"/>
        <v/>
      </c>
      <c r="AB13" s="43" t="str">
        <f t="shared" si="7"/>
        <v/>
      </c>
      <c r="AC13" s="43">
        <f t="shared" si="8"/>
        <v>1</v>
      </c>
      <c r="AD13" s="43" t="str">
        <f t="shared" si="9"/>
        <v/>
      </c>
      <c r="AE13" s="43" t="str">
        <f t="shared" si="10"/>
        <v/>
      </c>
      <c r="AF13" s="41">
        <f>+Tableau274546177178[[#This Row],[Surf Men ext]]</f>
        <v>4.09</v>
      </c>
      <c r="AG13" s="43" t="str">
        <f t="shared" si="11"/>
        <v/>
      </c>
      <c r="AH13" s="43" t="str">
        <f t="shared" si="12"/>
        <v/>
      </c>
      <c r="AI13" s="43">
        <f t="shared" si="13"/>
        <v>4.09</v>
      </c>
      <c r="AJ13" s="43" t="str">
        <f t="shared" si="14"/>
        <v/>
      </c>
      <c r="AK13" s="43" t="str">
        <f t="shared" si="15"/>
        <v/>
      </c>
      <c r="AL13" s="53">
        <f t="shared" si="32"/>
        <v>17.04</v>
      </c>
      <c r="AM13" s="101">
        <v>2027</v>
      </c>
      <c r="AN13" s="54" t="str">
        <f t="shared" si="16"/>
        <v/>
      </c>
      <c r="AO13" s="54" t="str">
        <f t="shared" si="17"/>
        <v/>
      </c>
      <c r="AP13" s="54">
        <f t="shared" si="18"/>
        <v>17.04</v>
      </c>
      <c r="AQ13" s="54" t="str">
        <f t="shared" si="19"/>
        <v/>
      </c>
      <c r="AR13" s="54" t="str">
        <f t="shared" si="20"/>
        <v/>
      </c>
      <c r="AS13" s="54">
        <f t="shared" si="33"/>
        <v>8.18</v>
      </c>
      <c r="AT13" s="55" t="s">
        <v>36</v>
      </c>
      <c r="AU13" s="56"/>
      <c r="AV13" s="43"/>
      <c r="AX13" s="49" t="s">
        <v>37</v>
      </c>
      <c r="AY13" s="48"/>
      <c r="AZ13" s="49" t="s">
        <v>61</v>
      </c>
    </row>
    <row r="14" spans="1:236" s="47" customFormat="1" x14ac:dyDescent="0.2">
      <c r="A14" s="37" t="s">
        <v>415</v>
      </c>
      <c r="B14" s="51" t="s">
        <v>93</v>
      </c>
      <c r="C14" s="82" t="s">
        <v>428</v>
      </c>
      <c r="D14" s="107" t="s">
        <v>425</v>
      </c>
      <c r="E14" s="56">
        <v>1.46</v>
      </c>
      <c r="F14" s="56">
        <v>2.8</v>
      </c>
      <c r="G14" s="52">
        <f t="shared" si="23"/>
        <v>4.09</v>
      </c>
      <c r="H14" s="42"/>
      <c r="I14" s="43" t="str">
        <f t="shared" si="24"/>
        <v/>
      </c>
      <c r="J14" s="42" t="s">
        <v>35</v>
      </c>
      <c r="K14" s="41">
        <f t="shared" si="25"/>
        <v>4.09</v>
      </c>
      <c r="L14" s="65">
        <f t="shared" si="26"/>
        <v>4.09</v>
      </c>
      <c r="M14" s="65" t="str">
        <f t="shared" si="27"/>
        <v/>
      </c>
      <c r="N14" s="65" t="str">
        <f t="shared" si="28"/>
        <v/>
      </c>
      <c r="O14" s="42"/>
      <c r="P14" s="41" t="str">
        <f t="shared" si="29"/>
        <v/>
      </c>
      <c r="Q14" s="42"/>
      <c r="R14" s="41" t="str">
        <f t="shared" si="30"/>
        <v/>
      </c>
      <c r="S14" s="42"/>
      <c r="T14" s="41" t="str">
        <f t="shared" si="31"/>
        <v/>
      </c>
      <c r="U14" s="43" t="str">
        <f t="shared" si="0"/>
        <v/>
      </c>
      <c r="V14" s="43" t="str">
        <f t="shared" si="1"/>
        <v/>
      </c>
      <c r="W14" s="43">
        <f t="shared" si="2"/>
        <v>1</v>
      </c>
      <c r="X14" s="43" t="str">
        <f t="shared" si="3"/>
        <v/>
      </c>
      <c r="Y14" s="43" t="str">
        <f t="shared" si="4"/>
        <v/>
      </c>
      <c r="Z14" s="43">
        <f t="shared" si="5"/>
        <v>8.52</v>
      </c>
      <c r="AA14" s="43" t="str">
        <f t="shared" si="6"/>
        <v/>
      </c>
      <c r="AB14" s="43" t="str">
        <f t="shared" si="7"/>
        <v/>
      </c>
      <c r="AC14" s="43">
        <f t="shared" si="8"/>
        <v>1</v>
      </c>
      <c r="AD14" s="43" t="str">
        <f t="shared" si="9"/>
        <v/>
      </c>
      <c r="AE14" s="43" t="str">
        <f t="shared" si="10"/>
        <v/>
      </c>
      <c r="AF14" s="41">
        <f>+Tableau274546177178[[#This Row],[Surf Men ext]]</f>
        <v>4.09</v>
      </c>
      <c r="AG14" s="43" t="str">
        <f t="shared" si="11"/>
        <v/>
      </c>
      <c r="AH14" s="43" t="str">
        <f t="shared" si="12"/>
        <v/>
      </c>
      <c r="AI14" s="43">
        <f t="shared" si="13"/>
        <v>4.09</v>
      </c>
      <c r="AJ14" s="43" t="str">
        <f t="shared" si="14"/>
        <v/>
      </c>
      <c r="AK14" s="43" t="str">
        <f t="shared" si="15"/>
        <v/>
      </c>
      <c r="AL14" s="53">
        <f t="shared" si="32"/>
        <v>17.04</v>
      </c>
      <c r="AM14" s="101">
        <v>2027</v>
      </c>
      <c r="AN14" s="54" t="str">
        <f t="shared" si="16"/>
        <v/>
      </c>
      <c r="AO14" s="54" t="str">
        <f t="shared" si="17"/>
        <v/>
      </c>
      <c r="AP14" s="54">
        <f t="shared" si="18"/>
        <v>17.04</v>
      </c>
      <c r="AQ14" s="54" t="str">
        <f t="shared" si="19"/>
        <v/>
      </c>
      <c r="AR14" s="54" t="str">
        <f t="shared" si="20"/>
        <v/>
      </c>
      <c r="AS14" s="54">
        <f t="shared" si="33"/>
        <v>8.18</v>
      </c>
      <c r="AT14" s="55" t="s">
        <v>36</v>
      </c>
      <c r="AU14" s="56"/>
      <c r="AV14" s="43"/>
      <c r="AX14" s="49" t="s">
        <v>37</v>
      </c>
      <c r="AY14" s="48"/>
      <c r="AZ14" s="49" t="s">
        <v>61</v>
      </c>
    </row>
    <row r="15" spans="1:236" s="47" customFormat="1" x14ac:dyDescent="0.2">
      <c r="A15" s="37" t="s">
        <v>415</v>
      </c>
      <c r="B15" s="51" t="s">
        <v>93</v>
      </c>
      <c r="C15" s="82" t="s">
        <v>429</v>
      </c>
      <c r="D15" s="107" t="s">
        <v>425</v>
      </c>
      <c r="E15" s="56">
        <v>1.46</v>
      </c>
      <c r="F15" s="56">
        <v>2.8</v>
      </c>
      <c r="G15" s="52">
        <f t="shared" si="23"/>
        <v>4.09</v>
      </c>
      <c r="H15" s="42"/>
      <c r="I15" s="43" t="str">
        <f t="shared" si="24"/>
        <v/>
      </c>
      <c r="J15" s="42" t="s">
        <v>35</v>
      </c>
      <c r="K15" s="41">
        <f t="shared" si="25"/>
        <v>4.09</v>
      </c>
      <c r="L15" s="65">
        <f t="shared" si="26"/>
        <v>4.09</v>
      </c>
      <c r="M15" s="65" t="str">
        <f t="shared" si="27"/>
        <v/>
      </c>
      <c r="N15" s="65" t="str">
        <f t="shared" si="28"/>
        <v/>
      </c>
      <c r="O15" s="42"/>
      <c r="P15" s="41" t="str">
        <f t="shared" si="29"/>
        <v/>
      </c>
      <c r="Q15" s="42"/>
      <c r="R15" s="41" t="str">
        <f t="shared" si="30"/>
        <v/>
      </c>
      <c r="S15" s="42"/>
      <c r="T15" s="41" t="str">
        <f t="shared" si="31"/>
        <v/>
      </c>
      <c r="U15" s="43" t="str">
        <f t="shared" si="0"/>
        <v/>
      </c>
      <c r="V15" s="43" t="str">
        <f t="shared" si="1"/>
        <v/>
      </c>
      <c r="W15" s="43">
        <f t="shared" si="2"/>
        <v>1</v>
      </c>
      <c r="X15" s="43" t="str">
        <f t="shared" si="3"/>
        <v/>
      </c>
      <c r="Y15" s="43" t="str">
        <f t="shared" si="4"/>
        <v/>
      </c>
      <c r="Z15" s="43">
        <f t="shared" si="5"/>
        <v>8.52</v>
      </c>
      <c r="AA15" s="43" t="str">
        <f t="shared" si="6"/>
        <v/>
      </c>
      <c r="AB15" s="43" t="str">
        <f t="shared" si="7"/>
        <v/>
      </c>
      <c r="AC15" s="43">
        <f t="shared" si="8"/>
        <v>1</v>
      </c>
      <c r="AD15" s="43" t="str">
        <f t="shared" si="9"/>
        <v/>
      </c>
      <c r="AE15" s="43" t="str">
        <f t="shared" si="10"/>
        <v/>
      </c>
      <c r="AF15" s="41">
        <f>+Tableau274546177178[[#This Row],[Surf Men ext]]</f>
        <v>4.09</v>
      </c>
      <c r="AG15" s="43" t="str">
        <f t="shared" si="11"/>
        <v/>
      </c>
      <c r="AH15" s="43" t="str">
        <f t="shared" si="12"/>
        <v/>
      </c>
      <c r="AI15" s="43">
        <f t="shared" si="13"/>
        <v>4.09</v>
      </c>
      <c r="AJ15" s="43" t="str">
        <f t="shared" si="14"/>
        <v/>
      </c>
      <c r="AK15" s="43" t="str">
        <f t="shared" si="15"/>
        <v/>
      </c>
      <c r="AL15" s="53">
        <f t="shared" si="32"/>
        <v>17.04</v>
      </c>
      <c r="AM15" s="101">
        <v>2027</v>
      </c>
      <c r="AN15" s="54" t="str">
        <f t="shared" si="16"/>
        <v/>
      </c>
      <c r="AO15" s="54" t="str">
        <f t="shared" si="17"/>
        <v/>
      </c>
      <c r="AP15" s="54">
        <f t="shared" si="18"/>
        <v>17.04</v>
      </c>
      <c r="AQ15" s="54" t="str">
        <f t="shared" si="19"/>
        <v/>
      </c>
      <c r="AR15" s="54" t="str">
        <f t="shared" si="20"/>
        <v/>
      </c>
      <c r="AS15" s="54">
        <f t="shared" si="33"/>
        <v>8.18</v>
      </c>
      <c r="AT15" s="55" t="s">
        <v>36</v>
      </c>
      <c r="AU15" s="56"/>
      <c r="AV15" s="43"/>
      <c r="AX15" s="49" t="s">
        <v>37</v>
      </c>
      <c r="AY15" s="48"/>
      <c r="AZ15" s="49" t="s">
        <v>61</v>
      </c>
    </row>
    <row r="16" spans="1:236" s="47" customFormat="1" x14ac:dyDescent="0.2">
      <c r="A16" s="37" t="s">
        <v>415</v>
      </c>
      <c r="B16" s="51" t="s">
        <v>93</v>
      </c>
      <c r="C16" s="82" t="s">
        <v>430</v>
      </c>
      <c r="D16" s="107" t="s">
        <v>425</v>
      </c>
      <c r="E16" s="56">
        <v>1.46</v>
      </c>
      <c r="F16" s="56">
        <v>2.8</v>
      </c>
      <c r="G16" s="52">
        <f t="shared" si="23"/>
        <v>4.09</v>
      </c>
      <c r="H16" s="42"/>
      <c r="I16" s="43" t="str">
        <f t="shared" si="24"/>
        <v/>
      </c>
      <c r="J16" s="42" t="s">
        <v>35</v>
      </c>
      <c r="K16" s="41">
        <f t="shared" si="25"/>
        <v>4.09</v>
      </c>
      <c r="L16" s="65">
        <f t="shared" si="26"/>
        <v>4.09</v>
      </c>
      <c r="M16" s="65" t="str">
        <f t="shared" si="27"/>
        <v/>
      </c>
      <c r="N16" s="65" t="str">
        <f t="shared" si="28"/>
        <v/>
      </c>
      <c r="O16" s="42"/>
      <c r="P16" s="41" t="str">
        <f t="shared" si="29"/>
        <v/>
      </c>
      <c r="Q16" s="42"/>
      <c r="R16" s="41" t="str">
        <f t="shared" si="30"/>
        <v/>
      </c>
      <c r="S16" s="42"/>
      <c r="T16" s="41" t="str">
        <f t="shared" si="31"/>
        <v/>
      </c>
      <c r="U16" s="43" t="str">
        <f t="shared" si="0"/>
        <v/>
      </c>
      <c r="V16" s="43" t="str">
        <f t="shared" si="1"/>
        <v/>
      </c>
      <c r="W16" s="43">
        <f t="shared" si="2"/>
        <v>1</v>
      </c>
      <c r="X16" s="43" t="str">
        <f t="shared" si="3"/>
        <v/>
      </c>
      <c r="Y16" s="43" t="str">
        <f t="shared" si="4"/>
        <v/>
      </c>
      <c r="Z16" s="43">
        <f t="shared" si="5"/>
        <v>8.52</v>
      </c>
      <c r="AA16" s="43" t="str">
        <f t="shared" si="6"/>
        <v/>
      </c>
      <c r="AB16" s="43" t="str">
        <f t="shared" si="7"/>
        <v/>
      </c>
      <c r="AC16" s="43">
        <f t="shared" si="8"/>
        <v>1</v>
      </c>
      <c r="AD16" s="43" t="str">
        <f t="shared" si="9"/>
        <v/>
      </c>
      <c r="AE16" s="43" t="str">
        <f t="shared" si="10"/>
        <v/>
      </c>
      <c r="AF16" s="41">
        <f>+Tableau274546177178[[#This Row],[Surf Men ext]]</f>
        <v>4.09</v>
      </c>
      <c r="AG16" s="43" t="str">
        <f t="shared" si="11"/>
        <v/>
      </c>
      <c r="AH16" s="43" t="str">
        <f t="shared" si="12"/>
        <v/>
      </c>
      <c r="AI16" s="43">
        <f t="shared" si="13"/>
        <v>4.09</v>
      </c>
      <c r="AJ16" s="43" t="str">
        <f t="shared" si="14"/>
        <v/>
      </c>
      <c r="AK16" s="43" t="str">
        <f t="shared" si="15"/>
        <v/>
      </c>
      <c r="AL16" s="53">
        <f t="shared" si="32"/>
        <v>17.04</v>
      </c>
      <c r="AM16" s="101">
        <v>2027</v>
      </c>
      <c r="AN16" s="54" t="str">
        <f t="shared" si="16"/>
        <v/>
      </c>
      <c r="AO16" s="54" t="str">
        <f t="shared" si="17"/>
        <v/>
      </c>
      <c r="AP16" s="54">
        <f t="shared" si="18"/>
        <v>17.04</v>
      </c>
      <c r="AQ16" s="54" t="str">
        <f t="shared" si="19"/>
        <v/>
      </c>
      <c r="AR16" s="54" t="str">
        <f t="shared" si="20"/>
        <v/>
      </c>
      <c r="AS16" s="54">
        <f t="shared" si="33"/>
        <v>8.18</v>
      </c>
      <c r="AT16" s="55" t="s">
        <v>36</v>
      </c>
      <c r="AU16" s="56"/>
      <c r="AV16" s="43"/>
      <c r="AX16" s="49" t="s">
        <v>37</v>
      </c>
      <c r="AY16" s="48"/>
      <c r="AZ16" s="49" t="s">
        <v>61</v>
      </c>
    </row>
    <row r="17" spans="1:236" s="47" customFormat="1" x14ac:dyDescent="0.2">
      <c r="A17" s="37" t="s">
        <v>415</v>
      </c>
      <c r="B17" s="51" t="s">
        <v>93</v>
      </c>
      <c r="C17" s="82" t="s">
        <v>431</v>
      </c>
      <c r="D17" s="107" t="s">
        <v>425</v>
      </c>
      <c r="E17" s="56">
        <v>1.46</v>
      </c>
      <c r="F17" s="56">
        <v>2.8</v>
      </c>
      <c r="G17" s="52">
        <f t="shared" si="23"/>
        <v>4.09</v>
      </c>
      <c r="H17" s="42"/>
      <c r="I17" s="43" t="str">
        <f t="shared" si="24"/>
        <v/>
      </c>
      <c r="J17" s="42" t="s">
        <v>35</v>
      </c>
      <c r="K17" s="41">
        <f t="shared" si="25"/>
        <v>4.09</v>
      </c>
      <c r="L17" s="65">
        <f t="shared" si="26"/>
        <v>4.09</v>
      </c>
      <c r="M17" s="65" t="str">
        <f t="shared" si="27"/>
        <v/>
      </c>
      <c r="N17" s="65" t="str">
        <f t="shared" si="28"/>
        <v/>
      </c>
      <c r="O17" s="42"/>
      <c r="P17" s="41" t="str">
        <f t="shared" si="29"/>
        <v/>
      </c>
      <c r="Q17" s="42"/>
      <c r="R17" s="41" t="str">
        <f t="shared" si="30"/>
        <v/>
      </c>
      <c r="S17" s="42"/>
      <c r="T17" s="41" t="str">
        <f t="shared" si="31"/>
        <v/>
      </c>
      <c r="U17" s="43" t="str">
        <f t="shared" si="0"/>
        <v/>
      </c>
      <c r="V17" s="43" t="str">
        <f t="shared" si="1"/>
        <v/>
      </c>
      <c r="W17" s="43">
        <f t="shared" si="2"/>
        <v>1</v>
      </c>
      <c r="X17" s="43" t="str">
        <f t="shared" si="3"/>
        <v/>
      </c>
      <c r="Y17" s="43" t="str">
        <f t="shared" si="4"/>
        <v/>
      </c>
      <c r="Z17" s="43">
        <f t="shared" si="5"/>
        <v>8.52</v>
      </c>
      <c r="AA17" s="43" t="str">
        <f t="shared" si="6"/>
        <v/>
      </c>
      <c r="AB17" s="43" t="str">
        <f t="shared" si="7"/>
        <v/>
      </c>
      <c r="AC17" s="43">
        <f t="shared" si="8"/>
        <v>1</v>
      </c>
      <c r="AD17" s="43" t="str">
        <f t="shared" si="9"/>
        <v/>
      </c>
      <c r="AE17" s="43" t="str">
        <f t="shared" si="10"/>
        <v/>
      </c>
      <c r="AF17" s="41">
        <f>+Tableau274546177178[[#This Row],[Surf Men ext]]</f>
        <v>4.09</v>
      </c>
      <c r="AG17" s="43" t="str">
        <f t="shared" si="11"/>
        <v/>
      </c>
      <c r="AH17" s="43" t="str">
        <f t="shared" si="12"/>
        <v/>
      </c>
      <c r="AI17" s="43">
        <f t="shared" si="13"/>
        <v>4.09</v>
      </c>
      <c r="AJ17" s="43" t="str">
        <f t="shared" si="14"/>
        <v/>
      </c>
      <c r="AK17" s="43" t="str">
        <f t="shared" si="15"/>
        <v/>
      </c>
      <c r="AL17" s="53">
        <f t="shared" si="32"/>
        <v>17.04</v>
      </c>
      <c r="AM17" s="101">
        <v>2027</v>
      </c>
      <c r="AN17" s="54" t="str">
        <f t="shared" si="16"/>
        <v/>
      </c>
      <c r="AO17" s="54" t="str">
        <f t="shared" si="17"/>
        <v/>
      </c>
      <c r="AP17" s="54">
        <f t="shared" si="18"/>
        <v>17.04</v>
      </c>
      <c r="AQ17" s="54" t="str">
        <f t="shared" si="19"/>
        <v/>
      </c>
      <c r="AR17" s="54" t="str">
        <f t="shared" si="20"/>
        <v/>
      </c>
      <c r="AS17" s="54">
        <f t="shared" si="33"/>
        <v>8.18</v>
      </c>
      <c r="AT17" s="55" t="s">
        <v>36</v>
      </c>
      <c r="AU17" s="56"/>
      <c r="AV17" s="43"/>
      <c r="AX17" s="49" t="s">
        <v>37</v>
      </c>
      <c r="AY17" s="48"/>
      <c r="AZ17" s="49" t="s">
        <v>61</v>
      </c>
    </row>
    <row r="18" spans="1:236" s="47" customFormat="1" x14ac:dyDescent="0.2">
      <c r="A18" s="37" t="s">
        <v>415</v>
      </c>
      <c r="B18" s="51" t="s">
        <v>93</v>
      </c>
      <c r="C18" s="82" t="s">
        <v>432</v>
      </c>
      <c r="D18" s="107" t="s">
        <v>425</v>
      </c>
      <c r="E18" s="56">
        <v>1.46</v>
      </c>
      <c r="F18" s="56">
        <v>2.8</v>
      </c>
      <c r="G18" s="52">
        <f t="shared" si="23"/>
        <v>4.09</v>
      </c>
      <c r="H18" s="42"/>
      <c r="I18" s="43" t="str">
        <f t="shared" si="24"/>
        <v/>
      </c>
      <c r="J18" s="42" t="s">
        <v>35</v>
      </c>
      <c r="K18" s="41">
        <f t="shared" si="25"/>
        <v>4.09</v>
      </c>
      <c r="L18" s="65">
        <f t="shared" si="26"/>
        <v>4.09</v>
      </c>
      <c r="M18" s="65" t="str">
        <f t="shared" si="27"/>
        <v/>
      </c>
      <c r="N18" s="65" t="str">
        <f t="shared" si="28"/>
        <v/>
      </c>
      <c r="O18" s="42"/>
      <c r="P18" s="41" t="str">
        <f t="shared" si="29"/>
        <v/>
      </c>
      <c r="Q18" s="42"/>
      <c r="R18" s="41" t="str">
        <f t="shared" si="30"/>
        <v/>
      </c>
      <c r="S18" s="42"/>
      <c r="T18" s="41" t="str">
        <f t="shared" si="31"/>
        <v/>
      </c>
      <c r="U18" s="43" t="str">
        <f t="shared" si="0"/>
        <v/>
      </c>
      <c r="V18" s="43" t="str">
        <f t="shared" si="1"/>
        <v/>
      </c>
      <c r="W18" s="43">
        <f t="shared" si="2"/>
        <v>1</v>
      </c>
      <c r="X18" s="43" t="str">
        <f t="shared" si="3"/>
        <v/>
      </c>
      <c r="Y18" s="43" t="str">
        <f t="shared" si="4"/>
        <v/>
      </c>
      <c r="Z18" s="43">
        <f t="shared" si="5"/>
        <v>8.52</v>
      </c>
      <c r="AA18" s="43" t="str">
        <f t="shared" si="6"/>
        <v/>
      </c>
      <c r="AB18" s="43" t="str">
        <f t="shared" si="7"/>
        <v/>
      </c>
      <c r="AC18" s="43">
        <f t="shared" si="8"/>
        <v>1</v>
      </c>
      <c r="AD18" s="43" t="str">
        <f t="shared" si="9"/>
        <v/>
      </c>
      <c r="AE18" s="43" t="str">
        <f t="shared" si="10"/>
        <v/>
      </c>
      <c r="AF18" s="41">
        <f>+Tableau274546177178[[#This Row],[Surf Men ext]]</f>
        <v>4.09</v>
      </c>
      <c r="AG18" s="43" t="str">
        <f t="shared" si="11"/>
        <v/>
      </c>
      <c r="AH18" s="43" t="str">
        <f t="shared" si="12"/>
        <v/>
      </c>
      <c r="AI18" s="43">
        <f t="shared" si="13"/>
        <v>4.09</v>
      </c>
      <c r="AJ18" s="43" t="str">
        <f t="shared" si="14"/>
        <v/>
      </c>
      <c r="AK18" s="43" t="str">
        <f t="shared" si="15"/>
        <v/>
      </c>
      <c r="AL18" s="53">
        <f t="shared" si="32"/>
        <v>17.04</v>
      </c>
      <c r="AM18" s="101">
        <v>2027</v>
      </c>
      <c r="AN18" s="54" t="str">
        <f t="shared" si="16"/>
        <v/>
      </c>
      <c r="AO18" s="54" t="str">
        <f t="shared" si="17"/>
        <v/>
      </c>
      <c r="AP18" s="54">
        <f t="shared" si="18"/>
        <v>17.04</v>
      </c>
      <c r="AQ18" s="54" t="str">
        <f t="shared" si="19"/>
        <v/>
      </c>
      <c r="AR18" s="54" t="str">
        <f t="shared" si="20"/>
        <v/>
      </c>
      <c r="AS18" s="54">
        <f t="shared" si="33"/>
        <v>8.18</v>
      </c>
      <c r="AT18" s="55" t="s">
        <v>36</v>
      </c>
      <c r="AU18" s="56"/>
      <c r="AV18" s="43"/>
      <c r="AX18" s="49" t="s">
        <v>37</v>
      </c>
      <c r="AY18" s="48"/>
      <c r="AZ18" s="49" t="s">
        <v>61</v>
      </c>
    </row>
    <row r="19" spans="1:236" s="47" customFormat="1" x14ac:dyDescent="0.2">
      <c r="A19" s="37" t="s">
        <v>415</v>
      </c>
      <c r="B19" s="51" t="s">
        <v>93</v>
      </c>
      <c r="C19" s="82" t="s">
        <v>433</v>
      </c>
      <c r="D19" s="107" t="s">
        <v>434</v>
      </c>
      <c r="E19" s="56">
        <v>1.49</v>
      </c>
      <c r="F19" s="56">
        <v>3.62</v>
      </c>
      <c r="G19" s="52">
        <f t="shared" si="23"/>
        <v>5.39</v>
      </c>
      <c r="H19" s="42"/>
      <c r="I19" s="43" t="str">
        <f t="shared" si="24"/>
        <v/>
      </c>
      <c r="J19" s="42" t="s">
        <v>35</v>
      </c>
      <c r="K19" s="41">
        <f t="shared" si="25"/>
        <v>5.39</v>
      </c>
      <c r="L19" s="65">
        <f t="shared" si="26"/>
        <v>5.39</v>
      </c>
      <c r="M19" s="65" t="str">
        <f t="shared" si="27"/>
        <v/>
      </c>
      <c r="N19" s="65" t="str">
        <f t="shared" si="28"/>
        <v/>
      </c>
      <c r="O19" s="42"/>
      <c r="P19" s="41" t="str">
        <f t="shared" si="29"/>
        <v/>
      </c>
      <c r="Q19" s="42"/>
      <c r="R19" s="41" t="str">
        <f t="shared" si="30"/>
        <v/>
      </c>
      <c r="S19" s="42"/>
      <c r="T19" s="41" t="str">
        <f t="shared" si="31"/>
        <v/>
      </c>
      <c r="U19" s="43" t="str">
        <f t="shared" si="0"/>
        <v/>
      </c>
      <c r="V19" s="43" t="str">
        <f t="shared" si="1"/>
        <v/>
      </c>
      <c r="W19" s="43">
        <f t="shared" si="2"/>
        <v>1</v>
      </c>
      <c r="X19" s="43" t="str">
        <f t="shared" si="3"/>
        <v/>
      </c>
      <c r="Y19" s="43" t="str">
        <f t="shared" si="4"/>
        <v/>
      </c>
      <c r="Z19" s="43">
        <f t="shared" si="5"/>
        <v>10.220000000000001</v>
      </c>
      <c r="AA19" s="117"/>
      <c r="AB19" s="117"/>
      <c r="AC19" s="117"/>
      <c r="AD19" s="117"/>
      <c r="AE19" s="117"/>
      <c r="AF19" s="41">
        <f>+Tableau274546177178[[#This Row],[Surf Men ext]]</f>
        <v>5.39</v>
      </c>
      <c r="AG19" s="43" t="str">
        <f t="shared" si="11"/>
        <v/>
      </c>
      <c r="AH19" s="43" t="str">
        <f t="shared" si="12"/>
        <v/>
      </c>
      <c r="AI19" s="43">
        <f t="shared" si="13"/>
        <v>5.39</v>
      </c>
      <c r="AJ19" s="43" t="str">
        <f t="shared" si="14"/>
        <v/>
      </c>
      <c r="AK19" s="43" t="str">
        <f t="shared" si="15"/>
        <v/>
      </c>
      <c r="AL19" s="53">
        <f t="shared" si="32"/>
        <v>20.440000000000001</v>
      </c>
      <c r="AM19" s="101">
        <v>2027</v>
      </c>
      <c r="AN19" s="54" t="str">
        <f t="shared" si="16"/>
        <v/>
      </c>
      <c r="AO19" s="54" t="str">
        <f t="shared" si="17"/>
        <v/>
      </c>
      <c r="AP19" s="54">
        <f t="shared" si="18"/>
        <v>20.440000000000001</v>
      </c>
      <c r="AQ19" s="54" t="str">
        <f t="shared" si="19"/>
        <v/>
      </c>
      <c r="AR19" s="54" t="str">
        <f t="shared" si="20"/>
        <v/>
      </c>
      <c r="AS19" s="54">
        <f t="shared" si="33"/>
        <v>10.78</v>
      </c>
      <c r="AT19" s="55" t="s">
        <v>36</v>
      </c>
      <c r="AU19" s="56"/>
      <c r="AV19" s="55"/>
      <c r="AX19" s="49" t="s">
        <v>284</v>
      </c>
      <c r="AY19" s="48"/>
      <c r="AZ19" s="49"/>
    </row>
    <row r="20" spans="1:236" s="47" customFormat="1" ht="17.25" customHeight="1" x14ac:dyDescent="0.2">
      <c r="A20" s="30" t="s">
        <v>117</v>
      </c>
      <c r="B20" s="31"/>
      <c r="C20" s="32"/>
      <c r="D20" s="32"/>
      <c r="E20" s="32"/>
      <c r="F20" s="32"/>
      <c r="G20" s="33"/>
      <c r="H20" s="34"/>
      <c r="I20" s="31"/>
      <c r="J20" s="34"/>
      <c r="K20" s="31"/>
      <c r="L20" s="68"/>
      <c r="M20" s="68"/>
      <c r="N20" s="68"/>
      <c r="O20" s="34"/>
      <c r="P20" s="31"/>
      <c r="Q20" s="34"/>
      <c r="R20" s="31"/>
      <c r="S20" s="31"/>
      <c r="T20" s="31"/>
      <c r="U20" s="31" t="str">
        <f t="shared" si="0"/>
        <v/>
      </c>
      <c r="V20" s="31" t="str">
        <f t="shared" si="1"/>
        <v/>
      </c>
      <c r="W20" s="31" t="str">
        <f t="shared" si="2"/>
        <v/>
      </c>
      <c r="X20" s="31" t="str">
        <f t="shared" si="3"/>
        <v/>
      </c>
      <c r="Y20" s="31" t="str">
        <f t="shared" si="4"/>
        <v/>
      </c>
      <c r="Z20" s="31">
        <f t="shared" si="5"/>
        <v>0</v>
      </c>
      <c r="AA20" s="31" t="str">
        <f t="shared" si="6"/>
        <v/>
      </c>
      <c r="AB20" s="31" t="str">
        <f t="shared" si="7"/>
        <v/>
      </c>
      <c r="AC20" s="31" t="str">
        <f t="shared" si="8"/>
        <v/>
      </c>
      <c r="AD20" s="31" t="str">
        <f t="shared" si="9"/>
        <v/>
      </c>
      <c r="AE20" s="31" t="str">
        <f t="shared" si="10"/>
        <v/>
      </c>
      <c r="AF20" s="31">
        <f>+Tableau274546177178[[#This Row],[Surf Men ext]]</f>
        <v>0</v>
      </c>
      <c r="AG20" s="114" t="str">
        <f t="shared" si="11"/>
        <v/>
      </c>
      <c r="AH20" s="114" t="str">
        <f t="shared" si="12"/>
        <v/>
      </c>
      <c r="AI20" s="114" t="str">
        <f t="shared" si="13"/>
        <v/>
      </c>
      <c r="AJ20" s="114" t="str">
        <f t="shared" si="14"/>
        <v/>
      </c>
      <c r="AK20" s="114" t="str">
        <f t="shared" si="15"/>
        <v/>
      </c>
      <c r="AL20" s="35"/>
      <c r="AM20" s="100"/>
      <c r="AN20" s="34" t="str">
        <f t="shared" si="16"/>
        <v/>
      </c>
      <c r="AO20" s="34" t="str">
        <f t="shared" si="17"/>
        <v/>
      </c>
      <c r="AP20" s="34" t="str">
        <f t="shared" si="18"/>
        <v/>
      </c>
      <c r="AQ20" s="34" t="str">
        <f t="shared" si="19"/>
        <v/>
      </c>
      <c r="AR20" s="34" t="str">
        <f t="shared" si="20"/>
        <v/>
      </c>
      <c r="AS20" s="34"/>
      <c r="AT20" s="36"/>
      <c r="AU20" s="32"/>
      <c r="AV20" s="31"/>
      <c r="AX20" s="49"/>
      <c r="AY20" s="48"/>
    </row>
    <row r="21" spans="1:236" s="47" customFormat="1" x14ac:dyDescent="0.2">
      <c r="A21" s="37" t="s">
        <v>415</v>
      </c>
      <c r="B21" s="51">
        <v>5</v>
      </c>
      <c r="C21" s="91" t="s">
        <v>435</v>
      </c>
      <c r="D21" s="107" t="s">
        <v>239</v>
      </c>
      <c r="E21" s="56">
        <v>1.25</v>
      </c>
      <c r="F21" s="56">
        <v>1.87</v>
      </c>
      <c r="G21" s="52">
        <f t="shared" ref="G21" si="34">E21*F21</f>
        <v>2.34</v>
      </c>
      <c r="H21" s="42"/>
      <c r="I21" s="43" t="str">
        <f t="shared" ref="I21" si="35">IF(H21="OUI",$G21,"")</f>
        <v/>
      </c>
      <c r="J21" s="42" t="s">
        <v>35</v>
      </c>
      <c r="K21" s="41">
        <f t="shared" ref="K21" si="36">IF(J21="OUI",$G21,"")</f>
        <v>2.34</v>
      </c>
      <c r="L21" s="65" t="str">
        <f>+IF(AT21="X",$K21,"")</f>
        <v/>
      </c>
      <c r="M21" s="65" t="str">
        <f>+IF(AU21="X",$K21,"")</f>
        <v/>
      </c>
      <c r="N21" s="65">
        <f>+IF(AV21="X",$K21,"")</f>
        <v>2.34</v>
      </c>
      <c r="O21" s="42"/>
      <c r="P21" s="41" t="str">
        <f t="shared" ref="P21" si="37">IF(O21="OUI",$G21,"")</f>
        <v/>
      </c>
      <c r="Q21" s="42"/>
      <c r="R21" s="41" t="str">
        <f t="shared" ref="R21" si="38">IF(Q21="OUI",$G21,"")</f>
        <v/>
      </c>
      <c r="S21" s="42"/>
      <c r="T21" s="41" t="str">
        <f t="shared" ref="T21" si="39">IF(S21="OUI",$G21,"")</f>
        <v/>
      </c>
      <c r="U21" s="43" t="str">
        <f t="shared" si="0"/>
        <v/>
      </c>
      <c r="V21" s="43">
        <f t="shared" si="1"/>
        <v>1</v>
      </c>
      <c r="W21" s="43" t="str">
        <f t="shared" si="2"/>
        <v/>
      </c>
      <c r="X21" s="43" t="str">
        <f t="shared" si="3"/>
        <v/>
      </c>
      <c r="Y21" s="43" t="str">
        <f t="shared" si="4"/>
        <v/>
      </c>
      <c r="Z21" s="43">
        <f t="shared" si="5"/>
        <v>6.24</v>
      </c>
      <c r="AA21" s="43" t="str">
        <f t="shared" si="6"/>
        <v/>
      </c>
      <c r="AB21" s="43">
        <f t="shared" si="7"/>
        <v>1</v>
      </c>
      <c r="AC21" s="43" t="str">
        <f t="shared" si="8"/>
        <v/>
      </c>
      <c r="AD21" s="43" t="str">
        <f t="shared" si="9"/>
        <v/>
      </c>
      <c r="AE21" s="43" t="str">
        <f t="shared" si="10"/>
        <v/>
      </c>
      <c r="AF21" s="41">
        <f>+Tableau274546177178[[#This Row],[Surf Men ext]]</f>
        <v>2.34</v>
      </c>
      <c r="AG21" s="43" t="str">
        <f t="shared" si="11"/>
        <v/>
      </c>
      <c r="AH21" s="43">
        <f t="shared" si="12"/>
        <v>2.34</v>
      </c>
      <c r="AI21" s="43" t="str">
        <f t="shared" si="13"/>
        <v/>
      </c>
      <c r="AJ21" s="43" t="str">
        <f t="shared" si="14"/>
        <v/>
      </c>
      <c r="AK21" s="43" t="str">
        <f t="shared" si="15"/>
        <v/>
      </c>
      <c r="AL21" s="53">
        <f>(2*E21+2*F21)*2</f>
        <v>12.48</v>
      </c>
      <c r="AM21" s="101">
        <v>2026</v>
      </c>
      <c r="AN21" s="54" t="str">
        <f t="shared" si="16"/>
        <v/>
      </c>
      <c r="AO21" s="54">
        <f t="shared" si="17"/>
        <v>12.48</v>
      </c>
      <c r="AP21" s="54" t="str">
        <f t="shared" si="18"/>
        <v/>
      </c>
      <c r="AQ21" s="54" t="str">
        <f t="shared" si="19"/>
        <v/>
      </c>
      <c r="AR21" s="54" t="str">
        <f t="shared" si="20"/>
        <v/>
      </c>
      <c r="AS21" s="54">
        <f>+G21*2</f>
        <v>4.68</v>
      </c>
      <c r="AT21" s="55"/>
      <c r="AU21" s="56"/>
      <c r="AV21" s="55" t="s">
        <v>36</v>
      </c>
      <c r="AX21" s="49" t="s">
        <v>365</v>
      </c>
      <c r="AY21" s="48"/>
      <c r="AZ21" s="49" t="s">
        <v>240</v>
      </c>
    </row>
    <row r="22" spans="1:236" s="47" customFormat="1" ht="17.25" customHeight="1" x14ac:dyDescent="0.2">
      <c r="A22" s="30" t="s">
        <v>140</v>
      </c>
      <c r="B22" s="31"/>
      <c r="C22" s="32"/>
      <c r="D22" s="32"/>
      <c r="E22" s="32"/>
      <c r="F22" s="32"/>
      <c r="G22" s="33"/>
      <c r="H22" s="34"/>
      <c r="I22" s="31"/>
      <c r="J22" s="34"/>
      <c r="K22" s="31"/>
      <c r="L22" s="68"/>
      <c r="M22" s="68"/>
      <c r="N22" s="68"/>
      <c r="O22" s="34"/>
      <c r="P22" s="31"/>
      <c r="Q22" s="34"/>
      <c r="R22" s="31"/>
      <c r="S22" s="31"/>
      <c r="T22" s="31"/>
      <c r="U22" s="31" t="str">
        <f t="shared" si="0"/>
        <v/>
      </c>
      <c r="V22" s="31" t="str">
        <f t="shared" si="1"/>
        <v/>
      </c>
      <c r="W22" s="31" t="str">
        <f t="shared" si="2"/>
        <v/>
      </c>
      <c r="X22" s="31" t="str">
        <f t="shared" si="3"/>
        <v/>
      </c>
      <c r="Y22" s="31" t="str">
        <f t="shared" si="4"/>
        <v/>
      </c>
      <c r="Z22" s="31">
        <f t="shared" si="5"/>
        <v>0</v>
      </c>
      <c r="AA22" s="31" t="str">
        <f t="shared" si="6"/>
        <v/>
      </c>
      <c r="AB22" s="31" t="str">
        <f t="shared" si="7"/>
        <v/>
      </c>
      <c r="AC22" s="31" t="str">
        <f t="shared" si="8"/>
        <v/>
      </c>
      <c r="AD22" s="31" t="str">
        <f t="shared" si="9"/>
        <v/>
      </c>
      <c r="AE22" s="31" t="str">
        <f t="shared" si="10"/>
        <v/>
      </c>
      <c r="AF22" s="31">
        <f>+Tableau274546177178[[#This Row],[Surf Men ext]]</f>
        <v>0</v>
      </c>
      <c r="AG22" s="114" t="str">
        <f t="shared" si="11"/>
        <v/>
      </c>
      <c r="AH22" s="114" t="str">
        <f t="shared" si="12"/>
        <v/>
      </c>
      <c r="AI22" s="114" t="str">
        <f t="shared" si="13"/>
        <v/>
      </c>
      <c r="AJ22" s="114" t="str">
        <f t="shared" si="14"/>
        <v/>
      </c>
      <c r="AK22" s="114" t="str">
        <f t="shared" si="15"/>
        <v/>
      </c>
      <c r="AL22" s="35"/>
      <c r="AM22" s="100"/>
      <c r="AN22" s="34"/>
      <c r="AO22" s="34"/>
      <c r="AP22" s="34"/>
      <c r="AQ22" s="34"/>
      <c r="AR22" s="34"/>
      <c r="AS22" s="34"/>
      <c r="AT22" s="36"/>
      <c r="AU22" s="32"/>
      <c r="AV22" s="31"/>
      <c r="AX22" s="49"/>
      <c r="AY22" s="48"/>
    </row>
    <row r="23" spans="1:236" s="47" customFormat="1" x14ac:dyDescent="0.2">
      <c r="A23" s="37" t="s">
        <v>415</v>
      </c>
      <c r="B23" s="51">
        <v>6</v>
      </c>
      <c r="C23" s="94" t="s">
        <v>585</v>
      </c>
      <c r="D23" s="107" t="s">
        <v>72</v>
      </c>
      <c r="E23" s="56">
        <v>1</v>
      </c>
      <c r="F23" s="56">
        <v>2</v>
      </c>
      <c r="G23" s="52">
        <f>E23*F23</f>
        <v>2</v>
      </c>
      <c r="H23" s="42"/>
      <c r="I23" s="43" t="str">
        <f>IF(H23="OUI",$G23,"")</f>
        <v/>
      </c>
      <c r="J23" s="42"/>
      <c r="K23" s="41" t="str">
        <f>IF(J23="OUI",$G23,"")</f>
        <v/>
      </c>
      <c r="L23" s="65" t="str">
        <f t="shared" ref="L23:N24" si="40">+IF(AT23="X",$K23,"")</f>
        <v/>
      </c>
      <c r="M23" s="65" t="str">
        <f t="shared" si="40"/>
        <v/>
      </c>
      <c r="N23" s="65" t="str">
        <f t="shared" si="40"/>
        <v/>
      </c>
      <c r="O23" s="42" t="s">
        <v>35</v>
      </c>
      <c r="P23" s="41">
        <f>IF(O23="OUI",$G23,"")</f>
        <v>2</v>
      </c>
      <c r="Q23" s="42"/>
      <c r="R23" s="41" t="str">
        <f>IF(Q23="OUI",$G23,"")</f>
        <v/>
      </c>
      <c r="S23" s="40"/>
      <c r="T23" s="41" t="str">
        <f>IF(S23="OUI",$G23,"")</f>
        <v/>
      </c>
      <c r="U23" s="117"/>
      <c r="V23" s="117"/>
      <c r="W23" s="117"/>
      <c r="X23" s="117"/>
      <c r="Y23" s="117"/>
      <c r="Z23" s="117">
        <f t="shared" si="5"/>
        <v>6</v>
      </c>
      <c r="AA23" s="117"/>
      <c r="AB23" s="117"/>
      <c r="AC23" s="117"/>
      <c r="AD23" s="117"/>
      <c r="AE23" s="117"/>
      <c r="AF23" s="41">
        <f>+Tableau274546177178[[#This Row],[Surf Men ext]]</f>
        <v>2</v>
      </c>
      <c r="AG23" s="43" t="str">
        <f t="shared" si="11"/>
        <v/>
      </c>
      <c r="AH23" s="43">
        <f t="shared" si="12"/>
        <v>2</v>
      </c>
      <c r="AI23" s="43" t="str">
        <f t="shared" si="13"/>
        <v/>
      </c>
      <c r="AJ23" s="43" t="str">
        <f t="shared" si="14"/>
        <v/>
      </c>
      <c r="AK23" s="43" t="str">
        <f t="shared" si="15"/>
        <v/>
      </c>
      <c r="AL23" s="53">
        <f>(2*E23+2*F23)*2</f>
        <v>12</v>
      </c>
      <c r="AM23" s="131">
        <v>2026</v>
      </c>
      <c r="AN23" s="54" t="str">
        <f>IF($AM23=2025,$AL23,"")</f>
        <v/>
      </c>
      <c r="AO23" s="54">
        <f>IF($AM23=2026,$AL23,"")</f>
        <v>12</v>
      </c>
      <c r="AP23" s="54" t="str">
        <f>IF($AM23=2027,$AL23,"")</f>
        <v/>
      </c>
      <c r="AQ23" s="54" t="str">
        <f>IF($AM23=2028,$AL23,"")</f>
        <v/>
      </c>
      <c r="AR23" s="54" t="str">
        <f>IF($AM23=2029,$AL23,"")</f>
        <v/>
      </c>
      <c r="AS23" s="54">
        <f>+G23*2</f>
        <v>4</v>
      </c>
      <c r="AT23" s="55" t="s">
        <v>36</v>
      </c>
      <c r="AU23" s="56"/>
      <c r="AV23" s="55"/>
      <c r="AX23" s="49" t="s">
        <v>586</v>
      </c>
      <c r="AY23" s="129" t="s">
        <v>657</v>
      </c>
      <c r="AZ23" s="49"/>
    </row>
    <row r="24" spans="1:236" s="47" customFormat="1" x14ac:dyDescent="0.2">
      <c r="A24" s="37" t="s">
        <v>415</v>
      </c>
      <c r="B24" s="51">
        <v>6</v>
      </c>
      <c r="C24" s="94" t="s">
        <v>694</v>
      </c>
      <c r="D24" s="107" t="s">
        <v>164</v>
      </c>
      <c r="E24" s="56">
        <v>1.28</v>
      </c>
      <c r="F24" s="56">
        <v>0.92</v>
      </c>
      <c r="G24" s="52">
        <f>E24*F24</f>
        <v>1.18</v>
      </c>
      <c r="H24" s="42"/>
      <c r="I24" s="43" t="str">
        <f>IF(H24="OUI",$G24,"")</f>
        <v/>
      </c>
      <c r="J24" s="42"/>
      <c r="K24" s="41" t="str">
        <f>IF(J24="OUI",$G24,"")</f>
        <v/>
      </c>
      <c r="L24" s="65" t="str">
        <f t="shared" si="40"/>
        <v/>
      </c>
      <c r="M24" s="65" t="str">
        <f t="shared" si="40"/>
        <v/>
      </c>
      <c r="N24" s="65" t="str">
        <f t="shared" si="40"/>
        <v/>
      </c>
      <c r="O24" s="42"/>
      <c r="P24" s="41" t="str">
        <f>IF(O24="OUI",$G24,"")</f>
        <v/>
      </c>
      <c r="Q24" s="42"/>
      <c r="R24" s="41" t="str">
        <f>IF(Q24="OUI",$G24,"")</f>
        <v/>
      </c>
      <c r="S24" s="40" t="s">
        <v>35</v>
      </c>
      <c r="T24" s="41">
        <f>IF(S24="OUI",$G24,"")</f>
        <v>1.18</v>
      </c>
      <c r="U24" s="117" t="str">
        <f>IF($AM24=2025,1,"")</f>
        <v/>
      </c>
      <c r="V24" s="117" t="str">
        <f>IF($AM24=2026,1,"")</f>
        <v/>
      </c>
      <c r="W24" s="117" t="str">
        <f>IF($AM24=2027,1,"")</f>
        <v/>
      </c>
      <c r="X24" s="117" t="str">
        <f>IF($AM24=2028,1,"")</f>
        <v/>
      </c>
      <c r="Y24" s="117">
        <f>IF($AM24=2029,1,"")</f>
        <v>1</v>
      </c>
      <c r="Z24" s="117">
        <f>(2*E24+2*F24)</f>
        <v>4.4000000000000004</v>
      </c>
      <c r="AA24" s="117" t="str">
        <f>IF($AM24=2025,1,"")</f>
        <v/>
      </c>
      <c r="AB24" s="117" t="str">
        <f>IF($AM24=2026,1,"")</f>
        <v/>
      </c>
      <c r="AC24" s="117" t="str">
        <f>IF($AM24=2027,1,"")</f>
        <v/>
      </c>
      <c r="AD24" s="117" t="str">
        <f>IF($AM24=2028,1,"")</f>
        <v/>
      </c>
      <c r="AE24" s="117">
        <f>IF($AM24=2029,1,"")</f>
        <v>1</v>
      </c>
      <c r="AF24" s="41">
        <f>+Tableau274546177178[[#This Row],[Surf Men ext]]</f>
        <v>1.18</v>
      </c>
      <c r="AG24" s="43" t="str">
        <f>IF($AM24=2025,$AF24,"")</f>
        <v/>
      </c>
      <c r="AH24" s="43" t="str">
        <f>IF($AM24=2026,$AF24,"")</f>
        <v/>
      </c>
      <c r="AI24" s="43" t="str">
        <f>IF($AM24=2027,$AF24,"")</f>
        <v/>
      </c>
      <c r="AJ24" s="43" t="str">
        <f>IF($AM24=2028,$AF24,"")</f>
        <v/>
      </c>
      <c r="AK24" s="43">
        <f>IF($AM24=2029,$AF24,"")</f>
        <v>1.18</v>
      </c>
      <c r="AL24" s="53">
        <f>(2*E24+2*F24)*2</f>
        <v>8.8000000000000007</v>
      </c>
      <c r="AM24" s="101">
        <v>2029</v>
      </c>
      <c r="AN24" s="54" t="str">
        <f>IF($AM24=2025,$AL24,"")</f>
        <v/>
      </c>
      <c r="AO24" s="54" t="str">
        <f>IF($AM24=2026,$AL24,"")</f>
        <v/>
      </c>
      <c r="AP24" s="54" t="str">
        <f>IF($AM24=2027,$AL24,"")</f>
        <v/>
      </c>
      <c r="AQ24" s="54" t="str">
        <f>IF($AM24=2028,$AL24,"")</f>
        <v/>
      </c>
      <c r="AR24" s="54">
        <f>IF($AM24=2029,$AL24,"")</f>
        <v>8.8000000000000007</v>
      </c>
      <c r="AS24" s="54">
        <f>+G24*2</f>
        <v>2.36</v>
      </c>
      <c r="AT24" s="55"/>
      <c r="AU24" s="56" t="s">
        <v>36</v>
      </c>
      <c r="AV24" s="55"/>
      <c r="AX24" s="49" t="s">
        <v>466</v>
      </c>
      <c r="AY24" s="48"/>
      <c r="AZ24" s="49"/>
    </row>
    <row r="25" spans="1:236" s="48" customFormat="1" ht="17.25" customHeight="1" x14ac:dyDescent="0.2">
      <c r="A25" s="30" t="s">
        <v>162</v>
      </c>
      <c r="B25" s="31"/>
      <c r="C25" s="32"/>
      <c r="D25" s="32"/>
      <c r="E25" s="32"/>
      <c r="F25" s="32"/>
      <c r="G25" s="33"/>
      <c r="H25" s="34"/>
      <c r="I25" s="31"/>
      <c r="J25" s="34"/>
      <c r="K25" s="31"/>
      <c r="L25" s="68"/>
      <c r="M25" s="68"/>
      <c r="N25" s="68"/>
      <c r="O25" s="34"/>
      <c r="P25" s="31"/>
      <c r="Q25" s="34"/>
      <c r="R25" s="31"/>
      <c r="S25" s="31"/>
      <c r="T25" s="31"/>
      <c r="U25" s="31" t="str">
        <f>IF($AM25=2025,1,"")</f>
        <v/>
      </c>
      <c r="V25" s="31" t="str">
        <f>IF($AM25=2026,1,"")</f>
        <v/>
      </c>
      <c r="W25" s="31" t="str">
        <f>IF($AM25=2027,1,"")</f>
        <v/>
      </c>
      <c r="X25" s="31" t="str">
        <f>IF($AM25=2028,1,"")</f>
        <v/>
      </c>
      <c r="Y25" s="31" t="str">
        <f>IF($AM25=2029,1,"")</f>
        <v/>
      </c>
      <c r="Z25" s="31">
        <f t="shared" si="5"/>
        <v>0</v>
      </c>
      <c r="AA25" s="31" t="str">
        <f t="shared" si="6"/>
        <v/>
      </c>
      <c r="AB25" s="31" t="str">
        <f t="shared" si="7"/>
        <v/>
      </c>
      <c r="AC25" s="31" t="str">
        <f t="shared" si="8"/>
        <v/>
      </c>
      <c r="AD25" s="31" t="str">
        <f t="shared" si="9"/>
        <v/>
      </c>
      <c r="AE25" s="31" t="str">
        <f t="shared" si="10"/>
        <v/>
      </c>
      <c r="AF25" s="31">
        <f>+Tableau274546177178[[#This Row],[Surf Men ext]]</f>
        <v>0</v>
      </c>
      <c r="AG25" s="114" t="str">
        <f t="shared" si="11"/>
        <v/>
      </c>
      <c r="AH25" s="114" t="str">
        <f t="shared" si="12"/>
        <v/>
      </c>
      <c r="AI25" s="114" t="str">
        <f t="shared" si="13"/>
        <v/>
      </c>
      <c r="AJ25" s="114" t="str">
        <f t="shared" si="14"/>
        <v/>
      </c>
      <c r="AK25" s="114" t="str">
        <f t="shared" si="15"/>
        <v/>
      </c>
      <c r="AL25" s="35"/>
      <c r="AM25" s="100"/>
      <c r="AN25" s="34" t="str">
        <f t="shared" si="16"/>
        <v/>
      </c>
      <c r="AO25" s="34" t="str">
        <f t="shared" si="17"/>
        <v/>
      </c>
      <c r="AP25" s="34" t="str">
        <f t="shared" si="18"/>
        <v/>
      </c>
      <c r="AQ25" s="34" t="str">
        <f t="shared" si="19"/>
        <v/>
      </c>
      <c r="AR25" s="34" t="str">
        <f t="shared" si="20"/>
        <v/>
      </c>
      <c r="AS25" s="34"/>
      <c r="AT25" s="36"/>
      <c r="AU25" s="32"/>
      <c r="AV25" s="31"/>
      <c r="AW25" s="47"/>
      <c r="AX25" s="49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</row>
    <row r="26" spans="1:236" s="48" customFormat="1" x14ac:dyDescent="0.2">
      <c r="A26" s="37" t="s">
        <v>415</v>
      </c>
      <c r="B26" s="51">
        <v>7</v>
      </c>
      <c r="C26" s="93" t="s">
        <v>436</v>
      </c>
      <c r="D26" s="107" t="s">
        <v>72</v>
      </c>
      <c r="E26" s="56">
        <v>0.65</v>
      </c>
      <c r="F26" s="56">
        <v>0.85</v>
      </c>
      <c r="G26" s="58">
        <v>1</v>
      </c>
      <c r="H26" s="42"/>
      <c r="I26" s="43" t="str">
        <f t="shared" ref="I26:I34" si="41">IF(H26="OUI",$G26,"")</f>
        <v/>
      </c>
      <c r="J26" s="42"/>
      <c r="K26" s="41" t="str">
        <f t="shared" ref="K26:K34" si="42">IF(J26="OUI",$G26,"")</f>
        <v/>
      </c>
      <c r="L26" s="65" t="str">
        <f t="shared" ref="L26:L34" si="43">+IF(AT26="X",$K26,"")</f>
        <v/>
      </c>
      <c r="M26" s="65" t="str">
        <f t="shared" ref="M26:M34" si="44">+IF(AU26="X",$K26,"")</f>
        <v/>
      </c>
      <c r="N26" s="65" t="str">
        <f t="shared" ref="N26:N34" si="45">+IF(AV26="X",$K26,"")</f>
        <v/>
      </c>
      <c r="O26" s="42"/>
      <c r="P26" s="41" t="str">
        <f t="shared" ref="P26:P34" si="46">IF(O26="OUI",$G26,"")</f>
        <v/>
      </c>
      <c r="Q26" s="42"/>
      <c r="R26" s="41" t="str">
        <f t="shared" ref="R26:R34" si="47">IF(Q26="OUI",$G26,"")</f>
        <v/>
      </c>
      <c r="S26" s="42" t="s">
        <v>35</v>
      </c>
      <c r="T26" s="41">
        <f t="shared" ref="T26:T34" si="48">IF(S26="OUI",$G26,"")</f>
        <v>1</v>
      </c>
      <c r="U26" s="117"/>
      <c r="V26" s="117"/>
      <c r="W26" s="117"/>
      <c r="X26" s="117"/>
      <c r="Y26" s="117"/>
      <c r="Z26" s="117">
        <f t="shared" si="5"/>
        <v>3</v>
      </c>
      <c r="AA26" s="117"/>
      <c r="AB26" s="117"/>
      <c r="AC26" s="117"/>
      <c r="AD26" s="117"/>
      <c r="AE26" s="117"/>
      <c r="AF26" s="41">
        <f>+Tableau274546177178[[#This Row],[Surf Men ext]]</f>
        <v>1</v>
      </c>
      <c r="AG26" s="43" t="str">
        <f t="shared" si="11"/>
        <v/>
      </c>
      <c r="AH26" s="43">
        <f t="shared" si="12"/>
        <v>1</v>
      </c>
      <c r="AI26" s="43" t="str">
        <f t="shared" si="13"/>
        <v/>
      </c>
      <c r="AJ26" s="43" t="str">
        <f t="shared" si="14"/>
        <v/>
      </c>
      <c r="AK26" s="43" t="str">
        <f t="shared" si="15"/>
        <v/>
      </c>
      <c r="AL26" s="53">
        <f t="shared" ref="AL26:AL34" si="49">(2*E26+2*F26)*2</f>
        <v>6</v>
      </c>
      <c r="AM26" s="131">
        <v>2026</v>
      </c>
      <c r="AN26" s="54" t="str">
        <f t="shared" si="16"/>
        <v/>
      </c>
      <c r="AO26" s="54">
        <f t="shared" si="17"/>
        <v>6</v>
      </c>
      <c r="AP26" s="54" t="str">
        <f t="shared" si="18"/>
        <v/>
      </c>
      <c r="AQ26" s="54" t="str">
        <f t="shared" si="19"/>
        <v/>
      </c>
      <c r="AR26" s="54" t="str">
        <f t="shared" si="20"/>
        <v/>
      </c>
      <c r="AS26" s="54">
        <f t="shared" ref="AS26:AS34" si="50">+G26*2</f>
        <v>2</v>
      </c>
      <c r="AT26" s="55" t="s">
        <v>36</v>
      </c>
      <c r="AU26" s="56"/>
      <c r="AV26" s="55"/>
      <c r="AX26" s="49" t="s">
        <v>260</v>
      </c>
      <c r="AY26" s="129" t="s">
        <v>657</v>
      </c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</row>
    <row r="27" spans="1:236" s="48" customFormat="1" x14ac:dyDescent="0.2">
      <c r="A27" s="37" t="s">
        <v>415</v>
      </c>
      <c r="B27" s="51">
        <v>7</v>
      </c>
      <c r="C27" s="93" t="s">
        <v>437</v>
      </c>
      <c r="D27" s="107" t="s">
        <v>438</v>
      </c>
      <c r="E27" s="56">
        <v>0.72</v>
      </c>
      <c r="F27" s="56">
        <v>0.92</v>
      </c>
      <c r="G27" s="58">
        <v>1</v>
      </c>
      <c r="H27" s="42"/>
      <c r="I27" s="43" t="str">
        <f t="shared" si="41"/>
        <v/>
      </c>
      <c r="J27" s="42"/>
      <c r="K27" s="41" t="str">
        <f t="shared" si="42"/>
        <v/>
      </c>
      <c r="L27" s="65" t="str">
        <f t="shared" si="43"/>
        <v/>
      </c>
      <c r="M27" s="65" t="str">
        <f t="shared" si="44"/>
        <v/>
      </c>
      <c r="N27" s="65" t="str">
        <f t="shared" si="45"/>
        <v/>
      </c>
      <c r="O27" s="42"/>
      <c r="P27" s="41" t="str">
        <f t="shared" si="46"/>
        <v/>
      </c>
      <c r="Q27" s="42"/>
      <c r="R27" s="41" t="str">
        <f t="shared" si="47"/>
        <v/>
      </c>
      <c r="S27" s="42" t="s">
        <v>35</v>
      </c>
      <c r="T27" s="41">
        <f t="shared" si="48"/>
        <v>1</v>
      </c>
      <c r="U27" s="117"/>
      <c r="V27" s="117"/>
      <c r="W27" s="117"/>
      <c r="X27" s="117"/>
      <c r="Y27" s="117"/>
      <c r="Z27" s="117">
        <f t="shared" si="5"/>
        <v>3.28</v>
      </c>
      <c r="AA27" s="117"/>
      <c r="AB27" s="117"/>
      <c r="AC27" s="117"/>
      <c r="AD27" s="117"/>
      <c r="AE27" s="117"/>
      <c r="AF27" s="41">
        <f>+Tableau274546177178[[#This Row],[Surf Men ext]]</f>
        <v>1</v>
      </c>
      <c r="AG27" s="43" t="str">
        <f t="shared" si="11"/>
        <v/>
      </c>
      <c r="AH27" s="43">
        <f t="shared" si="12"/>
        <v>1</v>
      </c>
      <c r="AI27" s="43" t="str">
        <f t="shared" si="13"/>
        <v/>
      </c>
      <c r="AJ27" s="43" t="str">
        <f t="shared" si="14"/>
        <v/>
      </c>
      <c r="AK27" s="43" t="str">
        <f t="shared" si="15"/>
        <v/>
      </c>
      <c r="AL27" s="53">
        <f t="shared" si="49"/>
        <v>6.56</v>
      </c>
      <c r="AM27" s="131">
        <v>2026</v>
      </c>
      <c r="AN27" s="54" t="str">
        <f t="shared" si="16"/>
        <v/>
      </c>
      <c r="AO27" s="54">
        <f t="shared" si="17"/>
        <v>6.56</v>
      </c>
      <c r="AP27" s="54" t="str">
        <f t="shared" si="18"/>
        <v/>
      </c>
      <c r="AQ27" s="54" t="str">
        <f t="shared" si="19"/>
        <v/>
      </c>
      <c r="AR27" s="54" t="str">
        <f t="shared" si="20"/>
        <v/>
      </c>
      <c r="AS27" s="54">
        <f t="shared" si="50"/>
        <v>2</v>
      </c>
      <c r="AT27" s="55" t="s">
        <v>36</v>
      </c>
      <c r="AU27" s="56"/>
      <c r="AV27" s="55"/>
      <c r="AW27" s="47"/>
      <c r="AX27" s="49" t="s">
        <v>386</v>
      </c>
      <c r="AY27" s="129" t="s">
        <v>657</v>
      </c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</row>
    <row r="28" spans="1:236" s="48" customFormat="1" x14ac:dyDescent="0.2">
      <c r="A28" s="37" t="s">
        <v>415</v>
      </c>
      <c r="B28" s="51">
        <v>7</v>
      </c>
      <c r="C28" s="93" t="s">
        <v>439</v>
      </c>
      <c r="D28" s="107" t="s">
        <v>438</v>
      </c>
      <c r="E28" s="56">
        <v>0.72</v>
      </c>
      <c r="F28" s="56">
        <v>0.92</v>
      </c>
      <c r="G28" s="58">
        <v>1</v>
      </c>
      <c r="H28" s="42"/>
      <c r="I28" s="43" t="str">
        <f t="shared" si="41"/>
        <v/>
      </c>
      <c r="J28" s="42"/>
      <c r="K28" s="41" t="str">
        <f t="shared" si="42"/>
        <v/>
      </c>
      <c r="L28" s="65" t="str">
        <f t="shared" si="43"/>
        <v/>
      </c>
      <c r="M28" s="65" t="str">
        <f t="shared" si="44"/>
        <v/>
      </c>
      <c r="N28" s="65" t="str">
        <f t="shared" si="45"/>
        <v/>
      </c>
      <c r="O28" s="42"/>
      <c r="P28" s="41" t="str">
        <f t="shared" si="46"/>
        <v/>
      </c>
      <c r="Q28" s="42"/>
      <c r="R28" s="41" t="str">
        <f t="shared" si="47"/>
        <v/>
      </c>
      <c r="S28" s="42" t="s">
        <v>35</v>
      </c>
      <c r="T28" s="41">
        <f t="shared" si="48"/>
        <v>1</v>
      </c>
      <c r="U28" s="117"/>
      <c r="V28" s="117"/>
      <c r="W28" s="117"/>
      <c r="X28" s="117"/>
      <c r="Y28" s="117"/>
      <c r="Z28" s="117">
        <f t="shared" si="5"/>
        <v>3.28</v>
      </c>
      <c r="AA28" s="117"/>
      <c r="AB28" s="117"/>
      <c r="AC28" s="117"/>
      <c r="AD28" s="117"/>
      <c r="AE28" s="117"/>
      <c r="AF28" s="41">
        <f>+Tableau274546177178[[#This Row],[Surf Men ext]]</f>
        <v>1</v>
      </c>
      <c r="AG28" s="43" t="str">
        <f t="shared" si="11"/>
        <v/>
      </c>
      <c r="AH28" s="43">
        <f t="shared" si="12"/>
        <v>1</v>
      </c>
      <c r="AI28" s="43" t="str">
        <f t="shared" si="13"/>
        <v/>
      </c>
      <c r="AJ28" s="43" t="str">
        <f t="shared" si="14"/>
        <v/>
      </c>
      <c r="AK28" s="43" t="str">
        <f t="shared" si="15"/>
        <v/>
      </c>
      <c r="AL28" s="53">
        <f t="shared" si="49"/>
        <v>6.56</v>
      </c>
      <c r="AM28" s="131">
        <v>2026</v>
      </c>
      <c r="AN28" s="54" t="str">
        <f t="shared" si="16"/>
        <v/>
      </c>
      <c r="AO28" s="54">
        <f t="shared" si="17"/>
        <v>6.56</v>
      </c>
      <c r="AP28" s="54" t="str">
        <f t="shared" si="18"/>
        <v/>
      </c>
      <c r="AQ28" s="54" t="str">
        <f t="shared" si="19"/>
        <v/>
      </c>
      <c r="AR28" s="54" t="str">
        <f t="shared" si="20"/>
        <v/>
      </c>
      <c r="AS28" s="54">
        <f t="shared" si="50"/>
        <v>2</v>
      </c>
      <c r="AT28" s="55" t="s">
        <v>36</v>
      </c>
      <c r="AU28" s="56"/>
      <c r="AV28" s="55"/>
      <c r="AW28" s="47"/>
      <c r="AX28" s="49" t="s">
        <v>386</v>
      </c>
      <c r="AY28" s="129" t="s">
        <v>657</v>
      </c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</row>
    <row r="29" spans="1:236" s="48" customFormat="1" x14ac:dyDescent="0.2">
      <c r="A29" s="37" t="s">
        <v>415</v>
      </c>
      <c r="B29" s="51">
        <v>7</v>
      </c>
      <c r="C29" s="93" t="s">
        <v>440</v>
      </c>
      <c r="D29" s="107" t="s">
        <v>438</v>
      </c>
      <c r="E29" s="56">
        <v>0.72</v>
      </c>
      <c r="F29" s="56">
        <v>0.92</v>
      </c>
      <c r="G29" s="58">
        <v>1</v>
      </c>
      <c r="H29" s="42"/>
      <c r="I29" s="43" t="str">
        <f t="shared" si="41"/>
        <v/>
      </c>
      <c r="J29" s="42"/>
      <c r="K29" s="41" t="str">
        <f t="shared" si="42"/>
        <v/>
      </c>
      <c r="L29" s="65" t="str">
        <f t="shared" si="43"/>
        <v/>
      </c>
      <c r="M29" s="65" t="str">
        <f t="shared" si="44"/>
        <v/>
      </c>
      <c r="N29" s="65" t="str">
        <f t="shared" si="45"/>
        <v/>
      </c>
      <c r="O29" s="42"/>
      <c r="P29" s="41" t="str">
        <f t="shared" si="46"/>
        <v/>
      </c>
      <c r="Q29" s="42"/>
      <c r="R29" s="41" t="str">
        <f t="shared" si="47"/>
        <v/>
      </c>
      <c r="S29" s="42" t="s">
        <v>35</v>
      </c>
      <c r="T29" s="41">
        <f t="shared" si="48"/>
        <v>1</v>
      </c>
      <c r="U29" s="117"/>
      <c r="V29" s="117"/>
      <c r="W29" s="117"/>
      <c r="X29" s="117"/>
      <c r="Y29" s="117"/>
      <c r="Z29" s="117">
        <f t="shared" si="5"/>
        <v>3.28</v>
      </c>
      <c r="AA29" s="117"/>
      <c r="AB29" s="117"/>
      <c r="AC29" s="117"/>
      <c r="AD29" s="117"/>
      <c r="AE29" s="117"/>
      <c r="AF29" s="41">
        <f>+Tableau274546177178[[#This Row],[Surf Men ext]]</f>
        <v>1</v>
      </c>
      <c r="AG29" s="43" t="str">
        <f t="shared" si="11"/>
        <v/>
      </c>
      <c r="AH29" s="43">
        <f t="shared" si="12"/>
        <v>1</v>
      </c>
      <c r="AI29" s="43" t="str">
        <f t="shared" si="13"/>
        <v/>
      </c>
      <c r="AJ29" s="43" t="str">
        <f t="shared" si="14"/>
        <v/>
      </c>
      <c r="AK29" s="43" t="str">
        <f t="shared" si="15"/>
        <v/>
      </c>
      <c r="AL29" s="53">
        <f t="shared" si="49"/>
        <v>6.56</v>
      </c>
      <c r="AM29" s="131">
        <v>2026</v>
      </c>
      <c r="AN29" s="54" t="str">
        <f t="shared" si="16"/>
        <v/>
      </c>
      <c r="AO29" s="54">
        <f t="shared" si="17"/>
        <v>6.56</v>
      </c>
      <c r="AP29" s="54" t="str">
        <f t="shared" si="18"/>
        <v/>
      </c>
      <c r="AQ29" s="54" t="str">
        <f t="shared" si="19"/>
        <v/>
      </c>
      <c r="AR29" s="54" t="str">
        <f t="shared" si="20"/>
        <v/>
      </c>
      <c r="AS29" s="54">
        <f t="shared" si="50"/>
        <v>2</v>
      </c>
      <c r="AT29" s="55" t="s">
        <v>36</v>
      </c>
      <c r="AU29" s="56"/>
      <c r="AV29" s="55"/>
      <c r="AW29" s="47"/>
      <c r="AX29" s="49" t="s">
        <v>386</v>
      </c>
      <c r="AY29" s="129" t="s">
        <v>657</v>
      </c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</row>
    <row r="30" spans="1:236" s="48" customFormat="1" x14ac:dyDescent="0.2">
      <c r="A30" s="37" t="s">
        <v>415</v>
      </c>
      <c r="B30" s="51">
        <v>7</v>
      </c>
      <c r="C30" s="93" t="s">
        <v>441</v>
      </c>
      <c r="D30" s="107" t="s">
        <v>438</v>
      </c>
      <c r="E30" s="56">
        <v>0.72</v>
      </c>
      <c r="F30" s="56">
        <v>0.92</v>
      </c>
      <c r="G30" s="58">
        <v>1</v>
      </c>
      <c r="H30" s="42"/>
      <c r="I30" s="43" t="str">
        <f t="shared" si="41"/>
        <v/>
      </c>
      <c r="J30" s="42"/>
      <c r="K30" s="41" t="str">
        <f t="shared" si="42"/>
        <v/>
      </c>
      <c r="L30" s="65" t="str">
        <f t="shared" si="43"/>
        <v/>
      </c>
      <c r="M30" s="65" t="str">
        <f t="shared" si="44"/>
        <v/>
      </c>
      <c r="N30" s="65" t="str">
        <f t="shared" si="45"/>
        <v/>
      </c>
      <c r="O30" s="42"/>
      <c r="P30" s="41" t="str">
        <f t="shared" si="46"/>
        <v/>
      </c>
      <c r="Q30" s="42"/>
      <c r="R30" s="41" t="str">
        <f t="shared" si="47"/>
        <v/>
      </c>
      <c r="S30" s="42" t="s">
        <v>35</v>
      </c>
      <c r="T30" s="41">
        <f t="shared" si="48"/>
        <v>1</v>
      </c>
      <c r="U30" s="117"/>
      <c r="V30" s="117"/>
      <c r="W30" s="117"/>
      <c r="X30" s="117"/>
      <c r="Y30" s="117"/>
      <c r="Z30" s="117">
        <f t="shared" si="5"/>
        <v>3.28</v>
      </c>
      <c r="AA30" s="117"/>
      <c r="AB30" s="117"/>
      <c r="AC30" s="117"/>
      <c r="AD30" s="117"/>
      <c r="AE30" s="117"/>
      <c r="AF30" s="41">
        <f>+Tableau274546177178[[#This Row],[Surf Men ext]]</f>
        <v>1</v>
      </c>
      <c r="AG30" s="43" t="str">
        <f t="shared" si="11"/>
        <v/>
      </c>
      <c r="AH30" s="43">
        <f t="shared" si="12"/>
        <v>1</v>
      </c>
      <c r="AI30" s="43" t="str">
        <f t="shared" si="13"/>
        <v/>
      </c>
      <c r="AJ30" s="43" t="str">
        <f t="shared" si="14"/>
        <v/>
      </c>
      <c r="AK30" s="43" t="str">
        <f t="shared" si="15"/>
        <v/>
      </c>
      <c r="AL30" s="53">
        <f t="shared" si="49"/>
        <v>6.56</v>
      </c>
      <c r="AM30" s="131">
        <v>2026</v>
      </c>
      <c r="AN30" s="54" t="str">
        <f t="shared" si="16"/>
        <v/>
      </c>
      <c r="AO30" s="54">
        <f t="shared" si="17"/>
        <v>6.56</v>
      </c>
      <c r="AP30" s="54" t="str">
        <f t="shared" si="18"/>
        <v/>
      </c>
      <c r="AQ30" s="54" t="str">
        <f t="shared" si="19"/>
        <v/>
      </c>
      <c r="AR30" s="54" t="str">
        <f t="shared" si="20"/>
        <v/>
      </c>
      <c r="AS30" s="54">
        <f t="shared" si="50"/>
        <v>2</v>
      </c>
      <c r="AT30" s="55" t="s">
        <v>36</v>
      </c>
      <c r="AU30" s="56"/>
      <c r="AV30" s="55"/>
      <c r="AW30" s="47"/>
      <c r="AX30" s="49" t="s">
        <v>386</v>
      </c>
      <c r="AY30" s="129" t="s">
        <v>657</v>
      </c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</row>
    <row r="31" spans="1:236" s="48" customFormat="1" x14ac:dyDescent="0.2">
      <c r="A31" s="37" t="s">
        <v>415</v>
      </c>
      <c r="B31" s="51">
        <v>7</v>
      </c>
      <c r="C31" s="93" t="s">
        <v>442</v>
      </c>
      <c r="D31" s="107" t="s">
        <v>438</v>
      </c>
      <c r="E31" s="56">
        <v>0.72</v>
      </c>
      <c r="F31" s="56">
        <v>0.92</v>
      </c>
      <c r="G31" s="58">
        <v>1</v>
      </c>
      <c r="H31" s="42"/>
      <c r="I31" s="43" t="str">
        <f t="shared" si="41"/>
        <v/>
      </c>
      <c r="J31" s="42"/>
      <c r="K31" s="41" t="str">
        <f t="shared" si="42"/>
        <v/>
      </c>
      <c r="L31" s="65" t="str">
        <f t="shared" si="43"/>
        <v/>
      </c>
      <c r="M31" s="65" t="str">
        <f t="shared" si="44"/>
        <v/>
      </c>
      <c r="N31" s="65" t="str">
        <f t="shared" si="45"/>
        <v/>
      </c>
      <c r="O31" s="42"/>
      <c r="P31" s="41" t="str">
        <f t="shared" si="46"/>
        <v/>
      </c>
      <c r="Q31" s="42"/>
      <c r="R31" s="41" t="str">
        <f t="shared" si="47"/>
        <v/>
      </c>
      <c r="S31" s="42" t="s">
        <v>35</v>
      </c>
      <c r="T31" s="41">
        <f t="shared" si="48"/>
        <v>1</v>
      </c>
      <c r="U31" s="117"/>
      <c r="V31" s="117"/>
      <c r="W31" s="117"/>
      <c r="X31" s="117"/>
      <c r="Y31" s="117"/>
      <c r="Z31" s="117">
        <f t="shared" si="5"/>
        <v>3.28</v>
      </c>
      <c r="AA31" s="117"/>
      <c r="AB31" s="117"/>
      <c r="AC31" s="117"/>
      <c r="AD31" s="117"/>
      <c r="AE31" s="117"/>
      <c r="AF31" s="41">
        <f>+Tableau274546177178[[#This Row],[Surf Men ext]]</f>
        <v>1</v>
      </c>
      <c r="AG31" s="43" t="str">
        <f t="shared" si="11"/>
        <v/>
      </c>
      <c r="AH31" s="43">
        <f t="shared" si="12"/>
        <v>1</v>
      </c>
      <c r="AI31" s="43" t="str">
        <f t="shared" si="13"/>
        <v/>
      </c>
      <c r="AJ31" s="43" t="str">
        <f t="shared" si="14"/>
        <v/>
      </c>
      <c r="AK31" s="43" t="str">
        <f t="shared" si="15"/>
        <v/>
      </c>
      <c r="AL31" s="53">
        <f t="shared" si="49"/>
        <v>6.56</v>
      </c>
      <c r="AM31" s="131">
        <v>2026</v>
      </c>
      <c r="AN31" s="54" t="str">
        <f t="shared" si="16"/>
        <v/>
      </c>
      <c r="AO31" s="54">
        <f t="shared" si="17"/>
        <v>6.56</v>
      </c>
      <c r="AP31" s="54" t="str">
        <f t="shared" si="18"/>
        <v/>
      </c>
      <c r="AQ31" s="54" t="str">
        <f t="shared" si="19"/>
        <v/>
      </c>
      <c r="AR31" s="54" t="str">
        <f t="shared" si="20"/>
        <v/>
      </c>
      <c r="AS31" s="54">
        <f t="shared" si="50"/>
        <v>2</v>
      </c>
      <c r="AT31" s="55" t="s">
        <v>36</v>
      </c>
      <c r="AU31" s="56"/>
      <c r="AV31" s="55"/>
      <c r="AW31" s="47"/>
      <c r="AX31" s="49" t="s">
        <v>386</v>
      </c>
      <c r="AY31" s="129" t="s">
        <v>657</v>
      </c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</row>
    <row r="32" spans="1:236" s="48" customFormat="1" x14ac:dyDescent="0.2">
      <c r="A32" s="37" t="s">
        <v>415</v>
      </c>
      <c r="B32" s="51">
        <v>7</v>
      </c>
      <c r="C32" s="93" t="s">
        <v>443</v>
      </c>
      <c r="D32" s="107" t="s">
        <v>438</v>
      </c>
      <c r="E32" s="56">
        <v>0.72</v>
      </c>
      <c r="F32" s="56">
        <v>0.92</v>
      </c>
      <c r="G32" s="58">
        <v>1</v>
      </c>
      <c r="H32" s="42"/>
      <c r="I32" s="43" t="str">
        <f t="shared" si="41"/>
        <v/>
      </c>
      <c r="J32" s="42"/>
      <c r="K32" s="41" t="str">
        <f t="shared" si="42"/>
        <v/>
      </c>
      <c r="L32" s="65" t="str">
        <f t="shared" si="43"/>
        <v/>
      </c>
      <c r="M32" s="65" t="str">
        <f t="shared" si="44"/>
        <v/>
      </c>
      <c r="N32" s="65" t="str">
        <f t="shared" si="45"/>
        <v/>
      </c>
      <c r="O32" s="42"/>
      <c r="P32" s="41" t="str">
        <f t="shared" si="46"/>
        <v/>
      </c>
      <c r="Q32" s="42"/>
      <c r="R32" s="41" t="str">
        <f t="shared" si="47"/>
        <v/>
      </c>
      <c r="S32" s="42" t="s">
        <v>35</v>
      </c>
      <c r="T32" s="41">
        <f t="shared" si="48"/>
        <v>1</v>
      </c>
      <c r="U32" s="117"/>
      <c r="V32" s="117"/>
      <c r="W32" s="117"/>
      <c r="X32" s="117"/>
      <c r="Y32" s="117"/>
      <c r="Z32" s="117">
        <f t="shared" si="5"/>
        <v>3.28</v>
      </c>
      <c r="AA32" s="117"/>
      <c r="AB32" s="117"/>
      <c r="AC32" s="117"/>
      <c r="AD32" s="117"/>
      <c r="AE32" s="117"/>
      <c r="AF32" s="41">
        <f>+Tableau274546177178[[#This Row],[Surf Men ext]]</f>
        <v>1</v>
      </c>
      <c r="AG32" s="43" t="str">
        <f t="shared" si="11"/>
        <v/>
      </c>
      <c r="AH32" s="43">
        <f t="shared" si="12"/>
        <v>1</v>
      </c>
      <c r="AI32" s="43" t="str">
        <f t="shared" si="13"/>
        <v/>
      </c>
      <c r="AJ32" s="43" t="str">
        <f t="shared" si="14"/>
        <v/>
      </c>
      <c r="AK32" s="43" t="str">
        <f t="shared" si="15"/>
        <v/>
      </c>
      <c r="AL32" s="53">
        <f t="shared" si="49"/>
        <v>6.56</v>
      </c>
      <c r="AM32" s="131">
        <v>2026</v>
      </c>
      <c r="AN32" s="54" t="str">
        <f t="shared" si="16"/>
        <v/>
      </c>
      <c r="AO32" s="54">
        <f t="shared" si="17"/>
        <v>6.56</v>
      </c>
      <c r="AP32" s="54" t="str">
        <f t="shared" si="18"/>
        <v/>
      </c>
      <c r="AQ32" s="54" t="str">
        <f t="shared" si="19"/>
        <v/>
      </c>
      <c r="AR32" s="54" t="str">
        <f t="shared" si="20"/>
        <v/>
      </c>
      <c r="AS32" s="54">
        <f t="shared" si="50"/>
        <v>2</v>
      </c>
      <c r="AT32" s="55" t="s">
        <v>36</v>
      </c>
      <c r="AU32" s="56"/>
      <c r="AV32" s="55"/>
      <c r="AW32" s="47"/>
      <c r="AX32" s="49" t="s">
        <v>386</v>
      </c>
      <c r="AY32" s="129" t="s">
        <v>657</v>
      </c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</row>
    <row r="33" spans="1:236" s="48" customFormat="1" x14ac:dyDescent="0.2">
      <c r="A33" s="37" t="s">
        <v>415</v>
      </c>
      <c r="B33" s="51">
        <v>7</v>
      </c>
      <c r="C33" s="93" t="s">
        <v>444</v>
      </c>
      <c r="D33" s="107" t="s">
        <v>438</v>
      </c>
      <c r="E33" s="56">
        <v>0.72</v>
      </c>
      <c r="F33" s="56">
        <v>0.92</v>
      </c>
      <c r="G33" s="58">
        <v>1</v>
      </c>
      <c r="H33" s="42"/>
      <c r="I33" s="43" t="str">
        <f t="shared" si="41"/>
        <v/>
      </c>
      <c r="J33" s="42"/>
      <c r="K33" s="41" t="str">
        <f t="shared" si="42"/>
        <v/>
      </c>
      <c r="L33" s="65" t="str">
        <f t="shared" si="43"/>
        <v/>
      </c>
      <c r="M33" s="65" t="str">
        <f t="shared" si="44"/>
        <v/>
      </c>
      <c r="N33" s="65" t="str">
        <f t="shared" si="45"/>
        <v/>
      </c>
      <c r="O33" s="42"/>
      <c r="P33" s="41" t="str">
        <f t="shared" si="46"/>
        <v/>
      </c>
      <c r="Q33" s="42"/>
      <c r="R33" s="41" t="str">
        <f t="shared" si="47"/>
        <v/>
      </c>
      <c r="S33" s="42" t="s">
        <v>35</v>
      </c>
      <c r="T33" s="41">
        <f t="shared" si="48"/>
        <v>1</v>
      </c>
      <c r="U33" s="117"/>
      <c r="V33" s="117"/>
      <c r="W33" s="117"/>
      <c r="X33" s="117"/>
      <c r="Y33" s="117"/>
      <c r="Z33" s="117">
        <f t="shared" si="5"/>
        <v>3.28</v>
      </c>
      <c r="AA33" s="117"/>
      <c r="AB33" s="117"/>
      <c r="AC33" s="117"/>
      <c r="AD33" s="117"/>
      <c r="AE33" s="117"/>
      <c r="AF33" s="41">
        <f>+Tableau274546177178[[#This Row],[Surf Men ext]]</f>
        <v>1</v>
      </c>
      <c r="AG33" s="43" t="str">
        <f t="shared" si="11"/>
        <v/>
      </c>
      <c r="AH33" s="43">
        <f t="shared" si="12"/>
        <v>1</v>
      </c>
      <c r="AI33" s="43" t="str">
        <f t="shared" si="13"/>
        <v/>
      </c>
      <c r="AJ33" s="43" t="str">
        <f t="shared" si="14"/>
        <v/>
      </c>
      <c r="AK33" s="43" t="str">
        <f t="shared" si="15"/>
        <v/>
      </c>
      <c r="AL33" s="53">
        <f t="shared" si="49"/>
        <v>6.56</v>
      </c>
      <c r="AM33" s="131">
        <v>2026</v>
      </c>
      <c r="AN33" s="54" t="str">
        <f t="shared" si="16"/>
        <v/>
      </c>
      <c r="AO33" s="54">
        <f t="shared" si="17"/>
        <v>6.56</v>
      </c>
      <c r="AP33" s="54" t="str">
        <f t="shared" si="18"/>
        <v/>
      </c>
      <c r="AQ33" s="54" t="str">
        <f t="shared" si="19"/>
        <v/>
      </c>
      <c r="AR33" s="54" t="str">
        <f t="shared" si="20"/>
        <v/>
      </c>
      <c r="AS33" s="54">
        <f t="shared" si="50"/>
        <v>2</v>
      </c>
      <c r="AT33" s="55" t="s">
        <v>36</v>
      </c>
      <c r="AU33" s="56"/>
      <c r="AV33" s="55"/>
      <c r="AW33" s="47"/>
      <c r="AX33" s="49" t="s">
        <v>386</v>
      </c>
      <c r="AY33" s="129" t="s">
        <v>657</v>
      </c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</row>
    <row r="34" spans="1:236" s="48" customFormat="1" x14ac:dyDescent="0.2">
      <c r="A34" s="37" t="s">
        <v>415</v>
      </c>
      <c r="B34" s="51">
        <v>7</v>
      </c>
      <c r="C34" s="93" t="s">
        <v>445</v>
      </c>
      <c r="D34" s="107" t="s">
        <v>438</v>
      </c>
      <c r="E34" s="56">
        <v>0.72</v>
      </c>
      <c r="F34" s="56">
        <v>0.92</v>
      </c>
      <c r="G34" s="58">
        <v>1</v>
      </c>
      <c r="H34" s="42"/>
      <c r="I34" s="43" t="str">
        <f t="shared" si="41"/>
        <v/>
      </c>
      <c r="J34" s="42"/>
      <c r="K34" s="41" t="str">
        <f t="shared" si="42"/>
        <v/>
      </c>
      <c r="L34" s="65" t="str">
        <f t="shared" si="43"/>
        <v/>
      </c>
      <c r="M34" s="65" t="str">
        <f t="shared" si="44"/>
        <v/>
      </c>
      <c r="N34" s="65" t="str">
        <f t="shared" si="45"/>
        <v/>
      </c>
      <c r="O34" s="42"/>
      <c r="P34" s="41" t="str">
        <f t="shared" si="46"/>
        <v/>
      </c>
      <c r="Q34" s="42"/>
      <c r="R34" s="41" t="str">
        <f t="shared" si="47"/>
        <v/>
      </c>
      <c r="S34" s="42" t="s">
        <v>35</v>
      </c>
      <c r="T34" s="41">
        <f t="shared" si="48"/>
        <v>1</v>
      </c>
      <c r="U34" s="117"/>
      <c r="V34" s="117"/>
      <c r="W34" s="117"/>
      <c r="X34" s="117"/>
      <c r="Y34" s="117"/>
      <c r="Z34" s="117">
        <f t="shared" si="5"/>
        <v>3.28</v>
      </c>
      <c r="AA34" s="117"/>
      <c r="AB34" s="117"/>
      <c r="AC34" s="117"/>
      <c r="AD34" s="117"/>
      <c r="AE34" s="117"/>
      <c r="AF34" s="41">
        <f>+Tableau274546177178[[#This Row],[Surf Men ext]]</f>
        <v>1</v>
      </c>
      <c r="AG34" s="43" t="str">
        <f t="shared" si="11"/>
        <v/>
      </c>
      <c r="AH34" s="43">
        <f t="shared" si="12"/>
        <v>1</v>
      </c>
      <c r="AI34" s="43" t="str">
        <f t="shared" si="13"/>
        <v/>
      </c>
      <c r="AJ34" s="43" t="str">
        <f t="shared" si="14"/>
        <v/>
      </c>
      <c r="AK34" s="43" t="str">
        <f t="shared" si="15"/>
        <v/>
      </c>
      <c r="AL34" s="53">
        <f t="shared" si="49"/>
        <v>6.56</v>
      </c>
      <c r="AM34" s="131">
        <v>2026</v>
      </c>
      <c r="AN34" s="54" t="str">
        <f t="shared" si="16"/>
        <v/>
      </c>
      <c r="AO34" s="54">
        <f t="shared" si="17"/>
        <v>6.56</v>
      </c>
      <c r="AP34" s="54" t="str">
        <f t="shared" si="18"/>
        <v/>
      </c>
      <c r="AQ34" s="54" t="str">
        <f t="shared" si="19"/>
        <v/>
      </c>
      <c r="AR34" s="54" t="str">
        <f t="shared" si="20"/>
        <v/>
      </c>
      <c r="AS34" s="54">
        <f t="shared" si="50"/>
        <v>2</v>
      </c>
      <c r="AT34" s="55" t="s">
        <v>36</v>
      </c>
      <c r="AU34" s="56"/>
      <c r="AV34" s="55"/>
      <c r="AW34" s="47"/>
      <c r="AX34" s="49" t="s">
        <v>446</v>
      </c>
      <c r="AY34" s="129" t="s">
        <v>657</v>
      </c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</row>
    <row r="35" spans="1:236" s="48" customFormat="1" ht="17.25" customHeight="1" x14ac:dyDescent="0.2">
      <c r="A35" s="30" t="s">
        <v>176</v>
      </c>
      <c r="B35" s="31"/>
      <c r="C35" s="32"/>
      <c r="D35" s="32"/>
      <c r="E35" s="32"/>
      <c r="F35" s="32"/>
      <c r="G35" s="33"/>
      <c r="H35" s="34"/>
      <c r="I35" s="31"/>
      <c r="J35" s="34"/>
      <c r="K35" s="31"/>
      <c r="L35" s="68"/>
      <c r="M35" s="68"/>
      <c r="N35" s="68"/>
      <c r="O35" s="34"/>
      <c r="P35" s="31"/>
      <c r="Q35" s="34"/>
      <c r="R35" s="31"/>
      <c r="S35" s="31"/>
      <c r="T35" s="31"/>
      <c r="U35" s="31" t="str">
        <f>IF($AM35=2025,1,"")</f>
        <v/>
      </c>
      <c r="V35" s="31" t="str">
        <f>IF($AM35=2026,1,"")</f>
        <v/>
      </c>
      <c r="W35" s="31" t="str">
        <f>IF($AM35=2027,1,"")</f>
        <v/>
      </c>
      <c r="X35" s="31" t="str">
        <f>IF($AM35=2028,1,"")</f>
        <v/>
      </c>
      <c r="Y35" s="31" t="str">
        <f>IF($AM35=2029,1,"")</f>
        <v/>
      </c>
      <c r="Z35" s="31">
        <f t="shared" si="5"/>
        <v>0</v>
      </c>
      <c r="AA35" s="31" t="str">
        <f t="shared" si="6"/>
        <v/>
      </c>
      <c r="AB35" s="31" t="str">
        <f t="shared" si="7"/>
        <v/>
      </c>
      <c r="AC35" s="31" t="str">
        <f t="shared" si="8"/>
        <v/>
      </c>
      <c r="AD35" s="31" t="str">
        <f t="shared" si="9"/>
        <v/>
      </c>
      <c r="AE35" s="31" t="str">
        <f t="shared" si="10"/>
        <v/>
      </c>
      <c r="AF35" s="31">
        <f>+Tableau274546177178[[#This Row],[Surf Men ext]]</f>
        <v>0</v>
      </c>
      <c r="AG35" s="114" t="str">
        <f t="shared" si="11"/>
        <v/>
      </c>
      <c r="AH35" s="114" t="str">
        <f t="shared" si="12"/>
        <v/>
      </c>
      <c r="AI35" s="114" t="str">
        <f t="shared" si="13"/>
        <v/>
      </c>
      <c r="AJ35" s="114" t="str">
        <f t="shared" si="14"/>
        <v/>
      </c>
      <c r="AK35" s="114" t="str">
        <f t="shared" si="15"/>
        <v/>
      </c>
      <c r="AL35" s="35"/>
      <c r="AM35" s="100"/>
      <c r="AN35" s="34" t="str">
        <f t="shared" si="16"/>
        <v/>
      </c>
      <c r="AO35" s="34" t="str">
        <f t="shared" si="17"/>
        <v/>
      </c>
      <c r="AP35" s="34" t="str">
        <f t="shared" si="18"/>
        <v/>
      </c>
      <c r="AQ35" s="34" t="str">
        <f t="shared" si="19"/>
        <v/>
      </c>
      <c r="AR35" s="34" t="str">
        <f t="shared" si="20"/>
        <v/>
      </c>
      <c r="AS35" s="34"/>
      <c r="AT35" s="36"/>
      <c r="AU35" s="32"/>
      <c r="AV35" s="31"/>
      <c r="AW35" s="47"/>
      <c r="AX35" s="49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</row>
    <row r="36" spans="1:236" s="48" customFormat="1" x14ac:dyDescent="0.2">
      <c r="A36" s="37" t="s">
        <v>415</v>
      </c>
      <c r="B36" s="51">
        <v>8</v>
      </c>
      <c r="C36" s="91" t="s">
        <v>447</v>
      </c>
      <c r="D36" s="107" t="s">
        <v>178</v>
      </c>
      <c r="E36" s="56">
        <v>0.94</v>
      </c>
      <c r="F36" s="56">
        <v>0.94</v>
      </c>
      <c r="G36" s="58">
        <v>1</v>
      </c>
      <c r="H36" s="42"/>
      <c r="I36" s="43" t="str">
        <f t="shared" ref="I36:I50" si="51">IF(H36="OUI",$G36,"")</f>
        <v/>
      </c>
      <c r="J36" s="42"/>
      <c r="K36" s="41" t="str">
        <f t="shared" ref="K36:K50" si="52">IF(J36="OUI",$G36,"")</f>
        <v/>
      </c>
      <c r="L36" s="65" t="str">
        <f t="shared" ref="L36:L50" si="53">+IF(AT36="X",$K36,"")</f>
        <v/>
      </c>
      <c r="M36" s="65" t="str">
        <f t="shared" ref="M36:M50" si="54">+IF(AU36="X",$K36,"")</f>
        <v/>
      </c>
      <c r="N36" s="65" t="str">
        <f t="shared" ref="N36:N50" si="55">+IF(AV36="X",$K36,"")</f>
        <v/>
      </c>
      <c r="O36" s="42" t="s">
        <v>35</v>
      </c>
      <c r="P36" s="41">
        <f t="shared" ref="P36:P50" si="56">IF(O36="OUI",$G36,"")</f>
        <v>1</v>
      </c>
      <c r="Q36" s="42"/>
      <c r="R36" s="41" t="str">
        <f t="shared" ref="R36:R50" si="57">IF(Q36="OUI",$G36,"")</f>
        <v/>
      </c>
      <c r="S36" s="42"/>
      <c r="T36" s="41" t="str">
        <f t="shared" ref="T36:T50" si="58">IF(S36="OUI",$G36,"")</f>
        <v/>
      </c>
      <c r="U36" s="117"/>
      <c r="V36" s="117"/>
      <c r="W36" s="117"/>
      <c r="X36" s="117"/>
      <c r="Y36" s="117"/>
      <c r="Z36" s="117">
        <f t="shared" si="5"/>
        <v>3.76</v>
      </c>
      <c r="AA36" s="117"/>
      <c r="AB36" s="117"/>
      <c r="AC36" s="117"/>
      <c r="AD36" s="117"/>
      <c r="AE36" s="117"/>
      <c r="AF36" s="41">
        <f>+Tableau274546177178[[#This Row],[Surf Men ext]]</f>
        <v>1</v>
      </c>
      <c r="AG36" s="43" t="str">
        <f t="shared" si="11"/>
        <v/>
      </c>
      <c r="AH36" s="43">
        <f t="shared" si="12"/>
        <v>1</v>
      </c>
      <c r="AI36" s="43" t="str">
        <f t="shared" si="13"/>
        <v/>
      </c>
      <c r="AJ36" s="43" t="str">
        <f t="shared" si="14"/>
        <v/>
      </c>
      <c r="AK36" s="43" t="str">
        <f t="shared" si="15"/>
        <v/>
      </c>
      <c r="AL36" s="53">
        <f t="shared" ref="AL36:AL50" si="59">(2*E36+2*F36)*2</f>
        <v>7.52</v>
      </c>
      <c r="AM36" s="101">
        <v>2026</v>
      </c>
      <c r="AN36" s="54" t="str">
        <f t="shared" si="16"/>
        <v/>
      </c>
      <c r="AO36" s="54">
        <f t="shared" si="17"/>
        <v>7.52</v>
      </c>
      <c r="AP36" s="54" t="str">
        <f t="shared" si="18"/>
        <v/>
      </c>
      <c r="AQ36" s="54" t="str">
        <f t="shared" si="19"/>
        <v/>
      </c>
      <c r="AR36" s="54" t="str">
        <f t="shared" si="20"/>
        <v/>
      </c>
      <c r="AS36" s="54">
        <f t="shared" ref="AS36:AS50" si="60">+G36*2</f>
        <v>2</v>
      </c>
      <c r="AT36" s="55"/>
      <c r="AU36" s="56"/>
      <c r="AV36" s="55" t="s">
        <v>36</v>
      </c>
      <c r="AW36" s="47"/>
      <c r="AX36" s="49" t="s">
        <v>179</v>
      </c>
      <c r="AZ36" s="49" t="s">
        <v>61</v>
      </c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</row>
    <row r="37" spans="1:236" s="48" customFormat="1" x14ac:dyDescent="0.2">
      <c r="A37" s="37" t="s">
        <v>415</v>
      </c>
      <c r="B37" s="51">
        <v>8</v>
      </c>
      <c r="C37" s="91" t="s">
        <v>448</v>
      </c>
      <c r="D37" s="107" t="s">
        <v>178</v>
      </c>
      <c r="E37" s="56">
        <v>1</v>
      </c>
      <c r="F37" s="56">
        <v>1</v>
      </c>
      <c r="G37" s="52">
        <f t="shared" ref="G37:G50" si="61">E37*F37</f>
        <v>1</v>
      </c>
      <c r="H37" s="42"/>
      <c r="I37" s="43" t="str">
        <f t="shared" si="51"/>
        <v/>
      </c>
      <c r="J37" s="42"/>
      <c r="K37" s="41" t="str">
        <f t="shared" si="52"/>
        <v/>
      </c>
      <c r="L37" s="65" t="str">
        <f t="shared" si="53"/>
        <v/>
      </c>
      <c r="M37" s="65" t="str">
        <f t="shared" si="54"/>
        <v/>
      </c>
      <c r="N37" s="65" t="str">
        <f t="shared" si="55"/>
        <v/>
      </c>
      <c r="O37" s="42" t="s">
        <v>35</v>
      </c>
      <c r="P37" s="41">
        <f t="shared" si="56"/>
        <v>1</v>
      </c>
      <c r="Q37" s="42"/>
      <c r="R37" s="41" t="str">
        <f t="shared" si="57"/>
        <v/>
      </c>
      <c r="S37" s="42"/>
      <c r="T37" s="41" t="str">
        <f t="shared" si="58"/>
        <v/>
      </c>
      <c r="U37" s="117"/>
      <c r="V37" s="117"/>
      <c r="W37" s="117"/>
      <c r="X37" s="117"/>
      <c r="Y37" s="117"/>
      <c r="Z37" s="117">
        <f t="shared" si="5"/>
        <v>4</v>
      </c>
      <c r="AA37" s="117"/>
      <c r="AB37" s="117"/>
      <c r="AC37" s="117"/>
      <c r="AD37" s="117"/>
      <c r="AE37" s="117"/>
      <c r="AF37" s="41">
        <f>+Tableau274546177178[[#This Row],[Surf Men ext]]</f>
        <v>1</v>
      </c>
      <c r="AG37" s="43" t="str">
        <f t="shared" si="11"/>
        <v/>
      </c>
      <c r="AH37" s="43">
        <f t="shared" si="12"/>
        <v>1</v>
      </c>
      <c r="AI37" s="43" t="str">
        <f t="shared" si="13"/>
        <v/>
      </c>
      <c r="AJ37" s="43" t="str">
        <f t="shared" si="14"/>
        <v/>
      </c>
      <c r="AK37" s="43" t="str">
        <f t="shared" si="15"/>
        <v/>
      </c>
      <c r="AL37" s="53">
        <f t="shared" si="59"/>
        <v>8</v>
      </c>
      <c r="AM37" s="101">
        <v>2026</v>
      </c>
      <c r="AN37" s="54" t="str">
        <f t="shared" si="16"/>
        <v/>
      </c>
      <c r="AO37" s="54">
        <f t="shared" si="17"/>
        <v>8</v>
      </c>
      <c r="AP37" s="54" t="str">
        <f t="shared" si="18"/>
        <v/>
      </c>
      <c r="AQ37" s="54" t="str">
        <f t="shared" si="19"/>
        <v/>
      </c>
      <c r="AR37" s="54" t="str">
        <f t="shared" si="20"/>
        <v/>
      </c>
      <c r="AS37" s="54">
        <f t="shared" si="60"/>
        <v>2</v>
      </c>
      <c r="AT37" s="55"/>
      <c r="AU37" s="56"/>
      <c r="AV37" s="55" t="s">
        <v>36</v>
      </c>
      <c r="AW37" s="47"/>
      <c r="AX37" s="49" t="s">
        <v>179</v>
      </c>
      <c r="AZ37" s="49" t="s">
        <v>61</v>
      </c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</row>
    <row r="38" spans="1:236" s="48" customFormat="1" x14ac:dyDescent="0.2">
      <c r="A38" s="37" t="s">
        <v>415</v>
      </c>
      <c r="B38" s="51">
        <v>8</v>
      </c>
      <c r="C38" s="91" t="s">
        <v>449</v>
      </c>
      <c r="D38" s="107" t="s">
        <v>178</v>
      </c>
      <c r="E38" s="56">
        <v>0.94</v>
      </c>
      <c r="F38" s="56">
        <v>0.94</v>
      </c>
      <c r="G38" s="58">
        <v>1</v>
      </c>
      <c r="H38" s="42"/>
      <c r="I38" s="43" t="str">
        <f t="shared" si="51"/>
        <v/>
      </c>
      <c r="J38" s="42"/>
      <c r="K38" s="41" t="str">
        <f t="shared" si="52"/>
        <v/>
      </c>
      <c r="L38" s="65" t="str">
        <f t="shared" si="53"/>
        <v/>
      </c>
      <c r="M38" s="65" t="str">
        <f t="shared" si="54"/>
        <v/>
      </c>
      <c r="N38" s="65" t="str">
        <f t="shared" si="55"/>
        <v/>
      </c>
      <c r="O38" s="42" t="s">
        <v>35</v>
      </c>
      <c r="P38" s="41">
        <f t="shared" si="56"/>
        <v>1</v>
      </c>
      <c r="Q38" s="42"/>
      <c r="R38" s="41" t="str">
        <f t="shared" si="57"/>
        <v/>
      </c>
      <c r="S38" s="42"/>
      <c r="T38" s="41" t="str">
        <f t="shared" si="58"/>
        <v/>
      </c>
      <c r="U38" s="117"/>
      <c r="V38" s="117"/>
      <c r="W38" s="117"/>
      <c r="X38" s="117"/>
      <c r="Y38" s="117"/>
      <c r="Z38" s="117">
        <f t="shared" si="5"/>
        <v>3.76</v>
      </c>
      <c r="AA38" s="117"/>
      <c r="AB38" s="117"/>
      <c r="AC38" s="117"/>
      <c r="AD38" s="117"/>
      <c r="AE38" s="117"/>
      <c r="AF38" s="41">
        <f>+Tableau274546177178[[#This Row],[Surf Men ext]]</f>
        <v>1</v>
      </c>
      <c r="AG38" s="43" t="str">
        <f t="shared" si="11"/>
        <v/>
      </c>
      <c r="AH38" s="43">
        <f t="shared" si="12"/>
        <v>1</v>
      </c>
      <c r="AI38" s="43" t="str">
        <f t="shared" si="13"/>
        <v/>
      </c>
      <c r="AJ38" s="43" t="str">
        <f t="shared" si="14"/>
        <v/>
      </c>
      <c r="AK38" s="43" t="str">
        <f t="shared" si="15"/>
        <v/>
      </c>
      <c r="AL38" s="53">
        <f t="shared" si="59"/>
        <v>7.52</v>
      </c>
      <c r="AM38" s="101">
        <v>2026</v>
      </c>
      <c r="AN38" s="54" t="str">
        <f t="shared" si="16"/>
        <v/>
      </c>
      <c r="AO38" s="54">
        <f t="shared" si="17"/>
        <v>7.52</v>
      </c>
      <c r="AP38" s="54" t="str">
        <f t="shared" si="18"/>
        <v/>
      </c>
      <c r="AQ38" s="54" t="str">
        <f t="shared" si="19"/>
        <v/>
      </c>
      <c r="AR38" s="54" t="str">
        <f t="shared" si="20"/>
        <v/>
      </c>
      <c r="AS38" s="54">
        <f t="shared" si="60"/>
        <v>2</v>
      </c>
      <c r="AT38" s="55"/>
      <c r="AU38" s="56"/>
      <c r="AV38" s="55" t="s">
        <v>36</v>
      </c>
      <c r="AW38" s="47"/>
      <c r="AX38" s="49" t="s">
        <v>179</v>
      </c>
      <c r="AZ38" s="49" t="s">
        <v>61</v>
      </c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</row>
    <row r="39" spans="1:236" s="48" customFormat="1" x14ac:dyDescent="0.2">
      <c r="A39" s="37" t="s">
        <v>415</v>
      </c>
      <c r="B39" s="51">
        <v>8</v>
      </c>
      <c r="C39" s="91" t="s">
        <v>450</v>
      </c>
      <c r="D39" s="107" t="s">
        <v>178</v>
      </c>
      <c r="E39" s="56">
        <v>1</v>
      </c>
      <c r="F39" s="56">
        <v>1</v>
      </c>
      <c r="G39" s="52">
        <f t="shared" si="61"/>
        <v>1</v>
      </c>
      <c r="H39" s="42"/>
      <c r="I39" s="43" t="str">
        <f t="shared" si="51"/>
        <v/>
      </c>
      <c r="J39" s="42"/>
      <c r="K39" s="41" t="str">
        <f t="shared" si="52"/>
        <v/>
      </c>
      <c r="L39" s="65" t="str">
        <f t="shared" si="53"/>
        <v/>
      </c>
      <c r="M39" s="65" t="str">
        <f t="shared" si="54"/>
        <v/>
      </c>
      <c r="N39" s="65" t="str">
        <f t="shared" si="55"/>
        <v/>
      </c>
      <c r="O39" s="42" t="s">
        <v>35</v>
      </c>
      <c r="P39" s="41">
        <f t="shared" si="56"/>
        <v>1</v>
      </c>
      <c r="Q39" s="42"/>
      <c r="R39" s="41" t="str">
        <f t="shared" si="57"/>
        <v/>
      </c>
      <c r="S39" s="42"/>
      <c r="T39" s="41" t="str">
        <f t="shared" si="58"/>
        <v/>
      </c>
      <c r="U39" s="117"/>
      <c r="V39" s="117"/>
      <c r="W39" s="117"/>
      <c r="X39" s="117"/>
      <c r="Y39" s="117"/>
      <c r="Z39" s="117">
        <f t="shared" si="5"/>
        <v>4</v>
      </c>
      <c r="AA39" s="117"/>
      <c r="AB39" s="117"/>
      <c r="AC39" s="117"/>
      <c r="AD39" s="117"/>
      <c r="AE39" s="117"/>
      <c r="AF39" s="41">
        <f>+Tableau274546177178[[#This Row],[Surf Men ext]]</f>
        <v>1</v>
      </c>
      <c r="AG39" s="43" t="str">
        <f t="shared" si="11"/>
        <v/>
      </c>
      <c r="AH39" s="43">
        <f t="shared" si="12"/>
        <v>1</v>
      </c>
      <c r="AI39" s="43" t="str">
        <f t="shared" si="13"/>
        <v/>
      </c>
      <c r="AJ39" s="43" t="str">
        <f t="shared" si="14"/>
        <v/>
      </c>
      <c r="AK39" s="43" t="str">
        <f t="shared" si="15"/>
        <v/>
      </c>
      <c r="AL39" s="53">
        <f t="shared" si="59"/>
        <v>8</v>
      </c>
      <c r="AM39" s="101">
        <v>2026</v>
      </c>
      <c r="AN39" s="54" t="str">
        <f t="shared" si="16"/>
        <v/>
      </c>
      <c r="AO39" s="54">
        <f t="shared" si="17"/>
        <v>8</v>
      </c>
      <c r="AP39" s="54" t="str">
        <f t="shared" si="18"/>
        <v/>
      </c>
      <c r="AQ39" s="54" t="str">
        <f t="shared" si="19"/>
        <v/>
      </c>
      <c r="AR39" s="54" t="str">
        <f t="shared" si="20"/>
        <v/>
      </c>
      <c r="AS39" s="54">
        <f t="shared" si="60"/>
        <v>2</v>
      </c>
      <c r="AT39" s="55"/>
      <c r="AU39" s="56"/>
      <c r="AV39" s="55" t="s">
        <v>36</v>
      </c>
      <c r="AW39" s="47"/>
      <c r="AX39" s="49" t="s">
        <v>179</v>
      </c>
      <c r="AZ39" s="49" t="s">
        <v>61</v>
      </c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</row>
    <row r="40" spans="1:236" s="48" customFormat="1" x14ac:dyDescent="0.2">
      <c r="A40" s="37" t="s">
        <v>415</v>
      </c>
      <c r="B40" s="51">
        <v>8</v>
      </c>
      <c r="C40" s="91" t="s">
        <v>451</v>
      </c>
      <c r="D40" s="107" t="s">
        <v>178</v>
      </c>
      <c r="E40" s="56">
        <v>0.94</v>
      </c>
      <c r="F40" s="56">
        <v>0.94</v>
      </c>
      <c r="G40" s="58">
        <v>1</v>
      </c>
      <c r="H40" s="42"/>
      <c r="I40" s="43" t="str">
        <f t="shared" si="51"/>
        <v/>
      </c>
      <c r="J40" s="42"/>
      <c r="K40" s="41" t="str">
        <f t="shared" si="52"/>
        <v/>
      </c>
      <c r="L40" s="65" t="str">
        <f t="shared" si="53"/>
        <v/>
      </c>
      <c r="M40" s="65" t="str">
        <f t="shared" si="54"/>
        <v/>
      </c>
      <c r="N40" s="65" t="str">
        <f t="shared" si="55"/>
        <v/>
      </c>
      <c r="O40" s="42" t="s">
        <v>35</v>
      </c>
      <c r="P40" s="41">
        <f t="shared" si="56"/>
        <v>1</v>
      </c>
      <c r="Q40" s="42"/>
      <c r="R40" s="41" t="str">
        <f t="shared" si="57"/>
        <v/>
      </c>
      <c r="S40" s="42"/>
      <c r="T40" s="41" t="str">
        <f t="shared" si="58"/>
        <v/>
      </c>
      <c r="U40" s="117"/>
      <c r="V40" s="117"/>
      <c r="W40" s="117"/>
      <c r="X40" s="117"/>
      <c r="Y40" s="117"/>
      <c r="Z40" s="117">
        <f t="shared" si="5"/>
        <v>3.76</v>
      </c>
      <c r="AA40" s="117"/>
      <c r="AB40" s="117"/>
      <c r="AC40" s="117"/>
      <c r="AD40" s="117"/>
      <c r="AE40" s="117"/>
      <c r="AF40" s="41">
        <f>+Tableau274546177178[[#This Row],[Surf Men ext]]</f>
        <v>1</v>
      </c>
      <c r="AG40" s="43" t="str">
        <f t="shared" si="11"/>
        <v/>
      </c>
      <c r="AH40" s="43">
        <f t="shared" si="12"/>
        <v>1</v>
      </c>
      <c r="AI40" s="43" t="str">
        <f t="shared" si="13"/>
        <v/>
      </c>
      <c r="AJ40" s="43" t="str">
        <f t="shared" si="14"/>
        <v/>
      </c>
      <c r="AK40" s="43" t="str">
        <f t="shared" si="15"/>
        <v/>
      </c>
      <c r="AL40" s="53">
        <f t="shared" si="59"/>
        <v>7.52</v>
      </c>
      <c r="AM40" s="101">
        <v>2026</v>
      </c>
      <c r="AN40" s="54" t="str">
        <f t="shared" si="16"/>
        <v/>
      </c>
      <c r="AO40" s="54">
        <f t="shared" si="17"/>
        <v>7.52</v>
      </c>
      <c r="AP40" s="54" t="str">
        <f t="shared" si="18"/>
        <v/>
      </c>
      <c r="AQ40" s="54" t="str">
        <f t="shared" si="19"/>
        <v/>
      </c>
      <c r="AR40" s="54" t="str">
        <f t="shared" si="20"/>
        <v/>
      </c>
      <c r="AS40" s="54">
        <f t="shared" si="60"/>
        <v>2</v>
      </c>
      <c r="AT40" s="55"/>
      <c r="AU40" s="56"/>
      <c r="AV40" s="55" t="s">
        <v>36</v>
      </c>
      <c r="AW40" s="47"/>
      <c r="AX40" s="49" t="s">
        <v>179</v>
      </c>
      <c r="AZ40" s="49" t="s">
        <v>61</v>
      </c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</row>
    <row r="41" spans="1:236" s="48" customFormat="1" x14ac:dyDescent="0.2">
      <c r="A41" s="37" t="s">
        <v>415</v>
      </c>
      <c r="B41" s="51">
        <v>8</v>
      </c>
      <c r="C41" s="91" t="s">
        <v>452</v>
      </c>
      <c r="D41" s="107" t="s">
        <v>178</v>
      </c>
      <c r="E41" s="56">
        <v>0.94</v>
      </c>
      <c r="F41" s="56">
        <v>0.94</v>
      </c>
      <c r="G41" s="58">
        <v>1</v>
      </c>
      <c r="H41" s="42"/>
      <c r="I41" s="43" t="str">
        <f t="shared" si="51"/>
        <v/>
      </c>
      <c r="J41" s="42"/>
      <c r="K41" s="41" t="str">
        <f t="shared" si="52"/>
        <v/>
      </c>
      <c r="L41" s="65" t="str">
        <f t="shared" si="53"/>
        <v/>
      </c>
      <c r="M41" s="65" t="str">
        <f t="shared" si="54"/>
        <v/>
      </c>
      <c r="N41" s="65" t="str">
        <f t="shared" si="55"/>
        <v/>
      </c>
      <c r="O41" s="42" t="s">
        <v>35</v>
      </c>
      <c r="P41" s="41">
        <f t="shared" si="56"/>
        <v>1</v>
      </c>
      <c r="Q41" s="42"/>
      <c r="R41" s="41" t="str">
        <f t="shared" si="57"/>
        <v/>
      </c>
      <c r="S41" s="42"/>
      <c r="T41" s="41" t="str">
        <f t="shared" si="58"/>
        <v/>
      </c>
      <c r="U41" s="117"/>
      <c r="V41" s="117"/>
      <c r="W41" s="117"/>
      <c r="X41" s="117"/>
      <c r="Y41" s="117"/>
      <c r="Z41" s="117">
        <f t="shared" si="5"/>
        <v>3.76</v>
      </c>
      <c r="AA41" s="117"/>
      <c r="AB41" s="117"/>
      <c r="AC41" s="117"/>
      <c r="AD41" s="117"/>
      <c r="AE41" s="117"/>
      <c r="AF41" s="41">
        <f>+Tableau274546177178[[#This Row],[Surf Men ext]]</f>
        <v>1</v>
      </c>
      <c r="AG41" s="43" t="str">
        <f t="shared" si="11"/>
        <v/>
      </c>
      <c r="AH41" s="43">
        <f t="shared" si="12"/>
        <v>1</v>
      </c>
      <c r="AI41" s="43" t="str">
        <f t="shared" si="13"/>
        <v/>
      </c>
      <c r="AJ41" s="43" t="str">
        <f t="shared" si="14"/>
        <v/>
      </c>
      <c r="AK41" s="43" t="str">
        <f t="shared" si="15"/>
        <v/>
      </c>
      <c r="AL41" s="53">
        <f t="shared" si="59"/>
        <v>7.52</v>
      </c>
      <c r="AM41" s="101">
        <v>2026</v>
      </c>
      <c r="AN41" s="54" t="str">
        <f t="shared" si="16"/>
        <v/>
      </c>
      <c r="AO41" s="54">
        <f t="shared" si="17"/>
        <v>7.52</v>
      </c>
      <c r="AP41" s="54" t="str">
        <f t="shared" si="18"/>
        <v/>
      </c>
      <c r="AQ41" s="54" t="str">
        <f t="shared" si="19"/>
        <v/>
      </c>
      <c r="AR41" s="54" t="str">
        <f t="shared" si="20"/>
        <v/>
      </c>
      <c r="AS41" s="54">
        <f t="shared" si="60"/>
        <v>2</v>
      </c>
      <c r="AT41" s="55"/>
      <c r="AU41" s="56"/>
      <c r="AV41" s="55" t="s">
        <v>36</v>
      </c>
      <c r="AW41" s="47"/>
      <c r="AX41" s="49" t="s">
        <v>179</v>
      </c>
      <c r="AZ41" s="49" t="s">
        <v>61</v>
      </c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  <c r="HJ41" s="47"/>
      <c r="HK41" s="47"/>
      <c r="HL41" s="47"/>
      <c r="HM41" s="47"/>
      <c r="HN41" s="47"/>
      <c r="HO41" s="47"/>
      <c r="HP41" s="47"/>
      <c r="HQ41" s="47"/>
      <c r="HR41" s="47"/>
      <c r="HS41" s="47"/>
      <c r="HT41" s="47"/>
      <c r="HU41" s="47"/>
      <c r="HV41" s="47"/>
      <c r="HW41" s="47"/>
      <c r="HX41" s="47"/>
      <c r="HY41" s="47"/>
      <c r="HZ41" s="47"/>
      <c r="IA41" s="47"/>
      <c r="IB41" s="47"/>
    </row>
    <row r="42" spans="1:236" s="48" customFormat="1" x14ac:dyDescent="0.2">
      <c r="A42" s="37" t="s">
        <v>415</v>
      </c>
      <c r="B42" s="51">
        <v>8</v>
      </c>
      <c r="C42" s="92" t="s">
        <v>453</v>
      </c>
      <c r="D42" s="107" t="s">
        <v>178</v>
      </c>
      <c r="E42" s="56">
        <v>1</v>
      </c>
      <c r="F42" s="56">
        <v>1</v>
      </c>
      <c r="G42" s="52">
        <f t="shared" si="61"/>
        <v>1</v>
      </c>
      <c r="H42" s="42"/>
      <c r="I42" s="43" t="str">
        <f t="shared" si="51"/>
        <v/>
      </c>
      <c r="J42" s="42"/>
      <c r="K42" s="41" t="str">
        <f t="shared" si="52"/>
        <v/>
      </c>
      <c r="L42" s="65" t="str">
        <f t="shared" si="53"/>
        <v/>
      </c>
      <c r="M42" s="65" t="str">
        <f t="shared" si="54"/>
        <v/>
      </c>
      <c r="N42" s="65" t="str">
        <f t="shared" si="55"/>
        <v/>
      </c>
      <c r="O42" s="42" t="s">
        <v>35</v>
      </c>
      <c r="P42" s="41">
        <f t="shared" si="56"/>
        <v>1</v>
      </c>
      <c r="Q42" s="42"/>
      <c r="R42" s="41" t="str">
        <f t="shared" si="57"/>
        <v/>
      </c>
      <c r="S42" s="42"/>
      <c r="T42" s="41" t="str">
        <f t="shared" si="58"/>
        <v/>
      </c>
      <c r="U42" s="117"/>
      <c r="V42" s="117"/>
      <c r="W42" s="117"/>
      <c r="X42" s="117"/>
      <c r="Y42" s="117"/>
      <c r="Z42" s="117">
        <f t="shared" si="5"/>
        <v>4</v>
      </c>
      <c r="AA42" s="117"/>
      <c r="AB42" s="117"/>
      <c r="AC42" s="117"/>
      <c r="AD42" s="117"/>
      <c r="AE42" s="117"/>
      <c r="AF42" s="41">
        <f>+Tableau274546177178[[#This Row],[Surf Men ext]]</f>
        <v>1</v>
      </c>
      <c r="AG42" s="43">
        <f t="shared" si="11"/>
        <v>1</v>
      </c>
      <c r="AH42" s="43" t="str">
        <f t="shared" si="12"/>
        <v/>
      </c>
      <c r="AI42" s="43" t="str">
        <f t="shared" si="13"/>
        <v/>
      </c>
      <c r="AJ42" s="43" t="str">
        <f t="shared" si="14"/>
        <v/>
      </c>
      <c r="AK42" s="43" t="str">
        <f t="shared" si="15"/>
        <v/>
      </c>
      <c r="AL42" s="53">
        <f t="shared" si="59"/>
        <v>8</v>
      </c>
      <c r="AM42" s="101">
        <v>2025</v>
      </c>
      <c r="AN42" s="54">
        <f t="shared" si="16"/>
        <v>8</v>
      </c>
      <c r="AO42" s="54" t="str">
        <f t="shared" si="17"/>
        <v/>
      </c>
      <c r="AP42" s="54" t="str">
        <f t="shared" si="18"/>
        <v/>
      </c>
      <c r="AQ42" s="54" t="str">
        <f t="shared" si="19"/>
        <v/>
      </c>
      <c r="AR42" s="54" t="str">
        <f t="shared" si="20"/>
        <v/>
      </c>
      <c r="AS42" s="54">
        <f t="shared" si="60"/>
        <v>2</v>
      </c>
      <c r="AT42" s="55"/>
      <c r="AU42" s="56"/>
      <c r="AV42" s="55" t="s">
        <v>36</v>
      </c>
      <c r="AW42" s="47"/>
      <c r="AX42" s="49" t="s">
        <v>179</v>
      </c>
      <c r="AZ42" s="5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</row>
    <row r="43" spans="1:236" s="48" customFormat="1" x14ac:dyDescent="0.2">
      <c r="A43" s="37" t="s">
        <v>415</v>
      </c>
      <c r="B43" s="51">
        <v>8</v>
      </c>
      <c r="C43" s="92" t="s">
        <v>454</v>
      </c>
      <c r="D43" s="107" t="s">
        <v>178</v>
      </c>
      <c r="E43" s="56">
        <v>1</v>
      </c>
      <c r="F43" s="56">
        <v>1</v>
      </c>
      <c r="G43" s="52">
        <f t="shared" si="61"/>
        <v>1</v>
      </c>
      <c r="H43" s="42"/>
      <c r="I43" s="43" t="str">
        <f t="shared" si="51"/>
        <v/>
      </c>
      <c r="J43" s="42"/>
      <c r="K43" s="41" t="str">
        <f t="shared" si="52"/>
        <v/>
      </c>
      <c r="L43" s="65" t="str">
        <f t="shared" si="53"/>
        <v/>
      </c>
      <c r="M43" s="65" t="str">
        <f t="shared" si="54"/>
        <v/>
      </c>
      <c r="N43" s="65" t="str">
        <f t="shared" si="55"/>
        <v/>
      </c>
      <c r="O43" s="42" t="s">
        <v>35</v>
      </c>
      <c r="P43" s="41">
        <f t="shared" si="56"/>
        <v>1</v>
      </c>
      <c r="Q43" s="42"/>
      <c r="R43" s="41" t="str">
        <f t="shared" si="57"/>
        <v/>
      </c>
      <c r="S43" s="42"/>
      <c r="T43" s="41" t="str">
        <f t="shared" si="58"/>
        <v/>
      </c>
      <c r="U43" s="117"/>
      <c r="V43" s="117"/>
      <c r="W43" s="117"/>
      <c r="X43" s="117"/>
      <c r="Y43" s="117"/>
      <c r="Z43" s="117">
        <f t="shared" si="5"/>
        <v>4</v>
      </c>
      <c r="AA43" s="117"/>
      <c r="AB43" s="117"/>
      <c r="AC43" s="117"/>
      <c r="AD43" s="117"/>
      <c r="AE43" s="117"/>
      <c r="AF43" s="41">
        <f>+Tableau274546177178[[#This Row],[Surf Men ext]]</f>
        <v>1</v>
      </c>
      <c r="AG43" s="43">
        <f t="shared" si="11"/>
        <v>1</v>
      </c>
      <c r="AH43" s="43" t="str">
        <f t="shared" si="12"/>
        <v/>
      </c>
      <c r="AI43" s="43" t="str">
        <f t="shared" si="13"/>
        <v/>
      </c>
      <c r="AJ43" s="43" t="str">
        <f t="shared" si="14"/>
        <v/>
      </c>
      <c r="AK43" s="43" t="str">
        <f t="shared" si="15"/>
        <v/>
      </c>
      <c r="AL43" s="53">
        <f t="shared" si="59"/>
        <v>8</v>
      </c>
      <c r="AM43" s="101">
        <v>2025</v>
      </c>
      <c r="AN43" s="54">
        <f t="shared" si="16"/>
        <v>8</v>
      </c>
      <c r="AO43" s="54" t="str">
        <f t="shared" si="17"/>
        <v/>
      </c>
      <c r="AP43" s="54" t="str">
        <f t="shared" si="18"/>
        <v/>
      </c>
      <c r="AQ43" s="54" t="str">
        <f t="shared" si="19"/>
        <v/>
      </c>
      <c r="AR43" s="54" t="str">
        <f t="shared" si="20"/>
        <v/>
      </c>
      <c r="AS43" s="54">
        <f t="shared" si="60"/>
        <v>2</v>
      </c>
      <c r="AT43" s="55"/>
      <c r="AU43" s="56"/>
      <c r="AV43" s="55" t="s">
        <v>36</v>
      </c>
      <c r="AW43" s="47"/>
      <c r="AX43" s="49" t="s">
        <v>179</v>
      </c>
      <c r="AZ43" s="5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  <c r="GE43" s="47"/>
      <c r="GF43" s="47"/>
      <c r="GG43" s="47"/>
      <c r="GH43" s="47"/>
      <c r="GI43" s="47"/>
      <c r="GJ43" s="47"/>
      <c r="GK43" s="47"/>
      <c r="GL43" s="47"/>
      <c r="GM43" s="47"/>
      <c r="GN43" s="47"/>
      <c r="GO43" s="47"/>
      <c r="GP43" s="47"/>
      <c r="GQ43" s="47"/>
      <c r="GR43" s="47"/>
      <c r="GS43" s="47"/>
      <c r="GT43" s="47"/>
      <c r="GU43" s="47"/>
      <c r="GV43" s="47"/>
      <c r="GW43" s="47"/>
      <c r="GX43" s="47"/>
      <c r="GY43" s="47"/>
      <c r="GZ43" s="47"/>
      <c r="HA43" s="47"/>
      <c r="HB43" s="47"/>
      <c r="HC43" s="47"/>
      <c r="HD43" s="47"/>
      <c r="HE43" s="47"/>
      <c r="HF43" s="47"/>
      <c r="HG43" s="47"/>
      <c r="HH43" s="47"/>
      <c r="HI43" s="47"/>
      <c r="HJ43" s="47"/>
      <c r="HK43" s="47"/>
      <c r="HL43" s="47"/>
      <c r="HM43" s="47"/>
      <c r="HN43" s="47"/>
      <c r="HO43" s="47"/>
      <c r="HP43" s="47"/>
      <c r="HQ43" s="47"/>
      <c r="HR43" s="47"/>
      <c r="HS43" s="47"/>
      <c r="HT43" s="47"/>
      <c r="HU43" s="47"/>
      <c r="HV43" s="47"/>
      <c r="HW43" s="47"/>
      <c r="HX43" s="47"/>
      <c r="HY43" s="47"/>
      <c r="HZ43" s="47"/>
      <c r="IA43" s="47"/>
      <c r="IB43" s="47"/>
    </row>
    <row r="44" spans="1:236" s="48" customFormat="1" x14ac:dyDescent="0.2">
      <c r="A44" s="37" t="s">
        <v>415</v>
      </c>
      <c r="B44" s="51">
        <v>8</v>
      </c>
      <c r="C44" s="92" t="s">
        <v>455</v>
      </c>
      <c r="D44" s="107" t="s">
        <v>178</v>
      </c>
      <c r="E44" s="56">
        <v>1</v>
      </c>
      <c r="F44" s="56">
        <v>1</v>
      </c>
      <c r="G44" s="52">
        <f t="shared" si="61"/>
        <v>1</v>
      </c>
      <c r="H44" s="42"/>
      <c r="I44" s="43" t="str">
        <f t="shared" si="51"/>
        <v/>
      </c>
      <c r="J44" s="42"/>
      <c r="K44" s="41" t="str">
        <f t="shared" si="52"/>
        <v/>
      </c>
      <c r="L44" s="65" t="str">
        <f t="shared" si="53"/>
        <v/>
      </c>
      <c r="M44" s="65" t="str">
        <f t="shared" si="54"/>
        <v/>
      </c>
      <c r="N44" s="65" t="str">
        <f t="shared" si="55"/>
        <v/>
      </c>
      <c r="O44" s="42" t="s">
        <v>35</v>
      </c>
      <c r="P44" s="41">
        <f t="shared" si="56"/>
        <v>1</v>
      </c>
      <c r="Q44" s="42"/>
      <c r="R44" s="41" t="str">
        <f t="shared" si="57"/>
        <v/>
      </c>
      <c r="S44" s="42"/>
      <c r="T44" s="41" t="str">
        <f t="shared" si="58"/>
        <v/>
      </c>
      <c r="U44" s="117"/>
      <c r="V44" s="117"/>
      <c r="W44" s="117"/>
      <c r="X44" s="117"/>
      <c r="Y44" s="117"/>
      <c r="Z44" s="117">
        <f t="shared" si="5"/>
        <v>4</v>
      </c>
      <c r="AA44" s="117"/>
      <c r="AB44" s="117"/>
      <c r="AC44" s="117"/>
      <c r="AD44" s="117"/>
      <c r="AE44" s="117"/>
      <c r="AF44" s="41">
        <f>+Tableau274546177178[[#This Row],[Surf Men ext]]</f>
        <v>1</v>
      </c>
      <c r="AG44" s="43">
        <f t="shared" si="11"/>
        <v>1</v>
      </c>
      <c r="AH44" s="43" t="str">
        <f t="shared" si="12"/>
        <v/>
      </c>
      <c r="AI44" s="43" t="str">
        <f t="shared" si="13"/>
        <v/>
      </c>
      <c r="AJ44" s="43" t="str">
        <f t="shared" si="14"/>
        <v/>
      </c>
      <c r="AK44" s="43" t="str">
        <f t="shared" si="15"/>
        <v/>
      </c>
      <c r="AL44" s="53">
        <f t="shared" si="59"/>
        <v>8</v>
      </c>
      <c r="AM44" s="101">
        <v>2025</v>
      </c>
      <c r="AN44" s="54">
        <f t="shared" si="16"/>
        <v>8</v>
      </c>
      <c r="AO44" s="54" t="str">
        <f t="shared" si="17"/>
        <v/>
      </c>
      <c r="AP44" s="54" t="str">
        <f t="shared" si="18"/>
        <v/>
      </c>
      <c r="AQ44" s="54" t="str">
        <f t="shared" si="19"/>
        <v/>
      </c>
      <c r="AR44" s="54" t="str">
        <f t="shared" si="20"/>
        <v/>
      </c>
      <c r="AS44" s="54">
        <f t="shared" si="60"/>
        <v>2</v>
      </c>
      <c r="AT44" s="55"/>
      <c r="AU44" s="56"/>
      <c r="AV44" s="55" t="s">
        <v>36</v>
      </c>
      <c r="AW44" s="47"/>
      <c r="AX44" s="49" t="s">
        <v>179</v>
      </c>
      <c r="AZ44" s="5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  <c r="GD44" s="47"/>
      <c r="GE44" s="47"/>
      <c r="GF44" s="47"/>
      <c r="GG44" s="47"/>
      <c r="GH44" s="47"/>
      <c r="GI44" s="47"/>
      <c r="GJ44" s="47"/>
      <c r="GK44" s="47"/>
      <c r="GL44" s="47"/>
      <c r="GM44" s="47"/>
      <c r="GN44" s="47"/>
      <c r="GO44" s="47"/>
      <c r="GP44" s="47"/>
      <c r="GQ44" s="47"/>
      <c r="GR44" s="47"/>
      <c r="GS44" s="47"/>
      <c r="GT44" s="47"/>
      <c r="GU44" s="47"/>
      <c r="GV44" s="47"/>
      <c r="GW44" s="47"/>
      <c r="GX44" s="47"/>
      <c r="GY44" s="47"/>
      <c r="GZ44" s="47"/>
      <c r="HA44" s="47"/>
      <c r="HB44" s="47"/>
      <c r="HC44" s="47"/>
      <c r="HD44" s="47"/>
      <c r="HE44" s="47"/>
      <c r="HF44" s="47"/>
      <c r="HG44" s="47"/>
      <c r="HH44" s="47"/>
      <c r="HI44" s="47"/>
      <c r="HJ44" s="47"/>
      <c r="HK44" s="47"/>
      <c r="HL44" s="47"/>
      <c r="HM44" s="47"/>
      <c r="HN44" s="47"/>
      <c r="HO44" s="47"/>
      <c r="HP44" s="47"/>
      <c r="HQ44" s="47"/>
      <c r="HR44" s="47"/>
      <c r="HS44" s="47"/>
      <c r="HT44" s="47"/>
      <c r="HU44" s="47"/>
      <c r="HV44" s="47"/>
      <c r="HW44" s="47"/>
      <c r="HX44" s="47"/>
      <c r="HY44" s="47"/>
      <c r="HZ44" s="47"/>
      <c r="IA44" s="47"/>
      <c r="IB44" s="47"/>
    </row>
    <row r="45" spans="1:236" s="48" customFormat="1" x14ac:dyDescent="0.2">
      <c r="A45" s="37" t="s">
        <v>415</v>
      </c>
      <c r="B45" s="51">
        <v>8</v>
      </c>
      <c r="C45" s="92" t="s">
        <v>456</v>
      </c>
      <c r="D45" s="107" t="s">
        <v>178</v>
      </c>
      <c r="E45" s="56">
        <v>1</v>
      </c>
      <c r="F45" s="56">
        <v>1</v>
      </c>
      <c r="G45" s="52">
        <f t="shared" si="61"/>
        <v>1</v>
      </c>
      <c r="H45" s="42"/>
      <c r="I45" s="43" t="str">
        <f t="shared" si="51"/>
        <v/>
      </c>
      <c r="J45" s="42"/>
      <c r="K45" s="41" t="str">
        <f t="shared" si="52"/>
        <v/>
      </c>
      <c r="L45" s="65" t="str">
        <f t="shared" si="53"/>
        <v/>
      </c>
      <c r="M45" s="65" t="str">
        <f t="shared" si="54"/>
        <v/>
      </c>
      <c r="N45" s="65" t="str">
        <f t="shared" si="55"/>
        <v/>
      </c>
      <c r="O45" s="42" t="s">
        <v>35</v>
      </c>
      <c r="P45" s="41">
        <f t="shared" si="56"/>
        <v>1</v>
      </c>
      <c r="Q45" s="42"/>
      <c r="R45" s="41" t="str">
        <f t="shared" si="57"/>
        <v/>
      </c>
      <c r="S45" s="42"/>
      <c r="T45" s="41" t="str">
        <f t="shared" si="58"/>
        <v/>
      </c>
      <c r="U45" s="117"/>
      <c r="V45" s="117"/>
      <c r="W45" s="117"/>
      <c r="X45" s="117"/>
      <c r="Y45" s="117"/>
      <c r="Z45" s="117">
        <f t="shared" si="5"/>
        <v>4</v>
      </c>
      <c r="AA45" s="117"/>
      <c r="AB45" s="117"/>
      <c r="AC45" s="117"/>
      <c r="AD45" s="117"/>
      <c r="AE45" s="117"/>
      <c r="AF45" s="41">
        <f>+Tableau274546177178[[#This Row],[Surf Men ext]]</f>
        <v>1</v>
      </c>
      <c r="AG45" s="43">
        <f t="shared" si="11"/>
        <v>1</v>
      </c>
      <c r="AH45" s="43" t="str">
        <f t="shared" si="12"/>
        <v/>
      </c>
      <c r="AI45" s="43" t="str">
        <f t="shared" si="13"/>
        <v/>
      </c>
      <c r="AJ45" s="43" t="str">
        <f t="shared" si="14"/>
        <v/>
      </c>
      <c r="AK45" s="43" t="str">
        <f t="shared" si="15"/>
        <v/>
      </c>
      <c r="AL45" s="53">
        <f t="shared" si="59"/>
        <v>8</v>
      </c>
      <c r="AM45" s="101">
        <v>2025</v>
      </c>
      <c r="AN45" s="54">
        <f t="shared" si="16"/>
        <v>8</v>
      </c>
      <c r="AO45" s="54" t="str">
        <f t="shared" si="17"/>
        <v/>
      </c>
      <c r="AP45" s="54" t="str">
        <f t="shared" si="18"/>
        <v/>
      </c>
      <c r="AQ45" s="54" t="str">
        <f t="shared" si="19"/>
        <v/>
      </c>
      <c r="AR45" s="54" t="str">
        <f t="shared" si="20"/>
        <v/>
      </c>
      <c r="AS45" s="54">
        <f t="shared" si="60"/>
        <v>2</v>
      </c>
      <c r="AT45" s="55"/>
      <c r="AU45" s="56"/>
      <c r="AV45" s="55" t="s">
        <v>36</v>
      </c>
      <c r="AW45" s="47"/>
      <c r="AX45" s="49" t="s">
        <v>179</v>
      </c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  <c r="HJ45" s="47"/>
      <c r="HK45" s="47"/>
      <c r="HL45" s="47"/>
      <c r="HM45" s="47"/>
      <c r="HN45" s="47"/>
      <c r="HO45" s="47"/>
      <c r="HP45" s="47"/>
      <c r="HQ45" s="47"/>
      <c r="HR45" s="47"/>
      <c r="HS45" s="47"/>
      <c r="HT45" s="47"/>
      <c r="HU45" s="47"/>
      <c r="HV45" s="47"/>
      <c r="HW45" s="47"/>
      <c r="HX45" s="47"/>
      <c r="HY45" s="47"/>
      <c r="HZ45" s="47"/>
      <c r="IA45" s="47"/>
      <c r="IB45" s="47"/>
    </row>
    <row r="46" spans="1:236" s="48" customFormat="1" x14ac:dyDescent="0.2">
      <c r="A46" s="37" t="s">
        <v>415</v>
      </c>
      <c r="B46" s="51">
        <v>8</v>
      </c>
      <c r="C46" s="92" t="s">
        <v>457</v>
      </c>
      <c r="D46" s="107" t="s">
        <v>178</v>
      </c>
      <c r="E46" s="56">
        <v>1</v>
      </c>
      <c r="F46" s="56">
        <v>1</v>
      </c>
      <c r="G46" s="52">
        <f t="shared" si="61"/>
        <v>1</v>
      </c>
      <c r="H46" s="42"/>
      <c r="I46" s="43" t="str">
        <f t="shared" si="51"/>
        <v/>
      </c>
      <c r="J46" s="42"/>
      <c r="K46" s="41" t="str">
        <f t="shared" si="52"/>
        <v/>
      </c>
      <c r="L46" s="65" t="str">
        <f t="shared" si="53"/>
        <v/>
      </c>
      <c r="M46" s="65" t="str">
        <f t="shared" si="54"/>
        <v/>
      </c>
      <c r="N46" s="65" t="str">
        <f t="shared" si="55"/>
        <v/>
      </c>
      <c r="O46" s="42" t="s">
        <v>35</v>
      </c>
      <c r="P46" s="41">
        <f t="shared" si="56"/>
        <v>1</v>
      </c>
      <c r="Q46" s="42"/>
      <c r="R46" s="41" t="str">
        <f t="shared" si="57"/>
        <v/>
      </c>
      <c r="S46" s="42"/>
      <c r="T46" s="41" t="str">
        <f t="shared" si="58"/>
        <v/>
      </c>
      <c r="U46" s="117"/>
      <c r="V46" s="117"/>
      <c r="W46" s="117"/>
      <c r="X46" s="117"/>
      <c r="Y46" s="117"/>
      <c r="Z46" s="117">
        <f t="shared" si="5"/>
        <v>4</v>
      </c>
      <c r="AA46" s="117"/>
      <c r="AB46" s="117"/>
      <c r="AC46" s="117"/>
      <c r="AD46" s="117"/>
      <c r="AE46" s="117"/>
      <c r="AF46" s="41">
        <f>+Tableau274546177178[[#This Row],[Surf Men ext]]</f>
        <v>1</v>
      </c>
      <c r="AG46" s="43">
        <f t="shared" si="11"/>
        <v>1</v>
      </c>
      <c r="AH46" s="43" t="str">
        <f t="shared" si="12"/>
        <v/>
      </c>
      <c r="AI46" s="43" t="str">
        <f t="shared" si="13"/>
        <v/>
      </c>
      <c r="AJ46" s="43" t="str">
        <f t="shared" si="14"/>
        <v/>
      </c>
      <c r="AK46" s="43" t="str">
        <f t="shared" si="15"/>
        <v/>
      </c>
      <c r="AL46" s="53">
        <f t="shared" si="59"/>
        <v>8</v>
      </c>
      <c r="AM46" s="101">
        <v>2025</v>
      </c>
      <c r="AN46" s="54">
        <f t="shared" si="16"/>
        <v>8</v>
      </c>
      <c r="AO46" s="54" t="str">
        <f t="shared" si="17"/>
        <v/>
      </c>
      <c r="AP46" s="54" t="str">
        <f t="shared" si="18"/>
        <v/>
      </c>
      <c r="AQ46" s="54" t="str">
        <f t="shared" si="19"/>
        <v/>
      </c>
      <c r="AR46" s="54" t="str">
        <f t="shared" si="20"/>
        <v/>
      </c>
      <c r="AS46" s="54">
        <f t="shared" si="60"/>
        <v>2</v>
      </c>
      <c r="AT46" s="55"/>
      <c r="AU46" s="56"/>
      <c r="AV46" s="55" t="s">
        <v>36</v>
      </c>
      <c r="AW46" s="47"/>
      <c r="AX46" s="49" t="s">
        <v>179</v>
      </c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  <c r="GD46" s="47"/>
      <c r="GE46" s="47"/>
      <c r="GF46" s="47"/>
      <c r="GG46" s="47"/>
      <c r="GH46" s="47"/>
      <c r="GI46" s="47"/>
      <c r="GJ46" s="47"/>
      <c r="GK46" s="47"/>
      <c r="GL46" s="47"/>
      <c r="GM46" s="47"/>
      <c r="GN46" s="47"/>
      <c r="GO46" s="47"/>
      <c r="GP46" s="47"/>
      <c r="GQ46" s="47"/>
      <c r="GR46" s="47"/>
      <c r="GS46" s="47"/>
      <c r="GT46" s="47"/>
      <c r="GU46" s="47"/>
      <c r="GV46" s="47"/>
      <c r="GW46" s="47"/>
      <c r="GX46" s="47"/>
      <c r="GY46" s="47"/>
      <c r="GZ46" s="47"/>
      <c r="HA46" s="47"/>
      <c r="HB46" s="47"/>
      <c r="HC46" s="47"/>
      <c r="HD46" s="47"/>
      <c r="HE46" s="47"/>
      <c r="HF46" s="47"/>
      <c r="HG46" s="47"/>
      <c r="HH46" s="47"/>
      <c r="HI46" s="47"/>
      <c r="HJ46" s="47"/>
      <c r="HK46" s="47"/>
      <c r="HL46" s="47"/>
      <c r="HM46" s="47"/>
      <c r="HN46" s="47"/>
      <c r="HO46" s="47"/>
      <c r="HP46" s="47"/>
      <c r="HQ46" s="47"/>
      <c r="HR46" s="47"/>
      <c r="HS46" s="47"/>
      <c r="HT46" s="47"/>
      <c r="HU46" s="47"/>
      <c r="HV46" s="47"/>
      <c r="HW46" s="47"/>
      <c r="HX46" s="47"/>
      <c r="HY46" s="47"/>
      <c r="HZ46" s="47"/>
      <c r="IA46" s="47"/>
      <c r="IB46" s="47"/>
    </row>
    <row r="47" spans="1:236" s="48" customFormat="1" x14ac:dyDescent="0.2">
      <c r="A47" s="37" t="s">
        <v>415</v>
      </c>
      <c r="B47" s="51">
        <v>8</v>
      </c>
      <c r="C47" s="92" t="s">
        <v>458</v>
      </c>
      <c r="D47" s="107" t="s">
        <v>178</v>
      </c>
      <c r="E47" s="56">
        <v>1</v>
      </c>
      <c r="F47" s="56">
        <v>1</v>
      </c>
      <c r="G47" s="52">
        <f t="shared" si="61"/>
        <v>1</v>
      </c>
      <c r="H47" s="42"/>
      <c r="I47" s="43" t="str">
        <f t="shared" si="51"/>
        <v/>
      </c>
      <c r="J47" s="42"/>
      <c r="K47" s="41" t="str">
        <f t="shared" si="52"/>
        <v/>
      </c>
      <c r="L47" s="65" t="str">
        <f t="shared" si="53"/>
        <v/>
      </c>
      <c r="M47" s="65" t="str">
        <f t="shared" si="54"/>
        <v/>
      </c>
      <c r="N47" s="65" t="str">
        <f t="shared" si="55"/>
        <v/>
      </c>
      <c r="O47" s="42" t="s">
        <v>35</v>
      </c>
      <c r="P47" s="41">
        <f t="shared" si="56"/>
        <v>1</v>
      </c>
      <c r="Q47" s="42"/>
      <c r="R47" s="41" t="str">
        <f t="shared" si="57"/>
        <v/>
      </c>
      <c r="S47" s="42"/>
      <c r="T47" s="41" t="str">
        <f t="shared" si="58"/>
        <v/>
      </c>
      <c r="U47" s="117"/>
      <c r="V47" s="117"/>
      <c r="W47" s="117"/>
      <c r="X47" s="117"/>
      <c r="Y47" s="117"/>
      <c r="Z47" s="117">
        <f t="shared" si="5"/>
        <v>4</v>
      </c>
      <c r="AA47" s="117"/>
      <c r="AB47" s="117"/>
      <c r="AC47" s="117"/>
      <c r="AD47" s="117"/>
      <c r="AE47" s="117"/>
      <c r="AF47" s="41">
        <f>+Tableau274546177178[[#This Row],[Surf Men ext]]</f>
        <v>1</v>
      </c>
      <c r="AG47" s="43">
        <f t="shared" si="11"/>
        <v>1</v>
      </c>
      <c r="AH47" s="43" t="str">
        <f t="shared" si="12"/>
        <v/>
      </c>
      <c r="AI47" s="43" t="str">
        <f t="shared" si="13"/>
        <v/>
      </c>
      <c r="AJ47" s="43" t="str">
        <f t="shared" si="14"/>
        <v/>
      </c>
      <c r="AK47" s="43" t="str">
        <f t="shared" si="15"/>
        <v/>
      </c>
      <c r="AL47" s="53">
        <f t="shared" si="59"/>
        <v>8</v>
      </c>
      <c r="AM47" s="101">
        <v>2025</v>
      </c>
      <c r="AN47" s="54">
        <f t="shared" si="16"/>
        <v>8</v>
      </c>
      <c r="AO47" s="54" t="str">
        <f t="shared" si="17"/>
        <v/>
      </c>
      <c r="AP47" s="54" t="str">
        <f t="shared" si="18"/>
        <v/>
      </c>
      <c r="AQ47" s="54" t="str">
        <f t="shared" si="19"/>
        <v/>
      </c>
      <c r="AR47" s="54" t="str">
        <f t="shared" si="20"/>
        <v/>
      </c>
      <c r="AS47" s="54">
        <f t="shared" si="60"/>
        <v>2</v>
      </c>
      <c r="AT47" s="55"/>
      <c r="AU47" s="56"/>
      <c r="AV47" s="55" t="s">
        <v>36</v>
      </c>
      <c r="AW47" s="47"/>
      <c r="AX47" s="49" t="s">
        <v>179</v>
      </c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  <c r="GD47" s="47"/>
      <c r="GE47" s="47"/>
      <c r="GF47" s="47"/>
      <c r="GG47" s="47"/>
      <c r="GH47" s="47"/>
      <c r="GI47" s="47"/>
      <c r="GJ47" s="47"/>
      <c r="GK47" s="47"/>
      <c r="GL47" s="47"/>
      <c r="GM47" s="47"/>
      <c r="GN47" s="47"/>
      <c r="GO47" s="47"/>
      <c r="GP47" s="47"/>
      <c r="GQ47" s="47"/>
      <c r="GR47" s="47"/>
      <c r="GS47" s="47"/>
      <c r="GT47" s="47"/>
      <c r="GU47" s="47"/>
      <c r="GV47" s="47"/>
      <c r="GW47" s="47"/>
      <c r="GX47" s="47"/>
      <c r="GY47" s="47"/>
      <c r="GZ47" s="47"/>
      <c r="HA47" s="47"/>
      <c r="HB47" s="47"/>
      <c r="HC47" s="47"/>
      <c r="HD47" s="47"/>
      <c r="HE47" s="47"/>
      <c r="HF47" s="47"/>
      <c r="HG47" s="47"/>
      <c r="HH47" s="47"/>
      <c r="HI47" s="47"/>
      <c r="HJ47" s="47"/>
      <c r="HK47" s="47"/>
      <c r="HL47" s="47"/>
      <c r="HM47" s="47"/>
      <c r="HN47" s="47"/>
      <c r="HO47" s="47"/>
      <c r="HP47" s="47"/>
      <c r="HQ47" s="47"/>
      <c r="HR47" s="47"/>
      <c r="HS47" s="47"/>
      <c r="HT47" s="47"/>
      <c r="HU47" s="47"/>
      <c r="HV47" s="47"/>
      <c r="HW47" s="47"/>
      <c r="HX47" s="47"/>
      <c r="HY47" s="47"/>
      <c r="HZ47" s="47"/>
      <c r="IA47" s="47"/>
      <c r="IB47" s="47"/>
    </row>
    <row r="48" spans="1:236" s="48" customFormat="1" x14ac:dyDescent="0.2">
      <c r="A48" s="37" t="s">
        <v>415</v>
      </c>
      <c r="B48" s="51">
        <v>8</v>
      </c>
      <c r="C48" s="92" t="s">
        <v>459</v>
      </c>
      <c r="D48" s="107" t="s">
        <v>178</v>
      </c>
      <c r="E48" s="56">
        <v>1</v>
      </c>
      <c r="F48" s="56">
        <v>1</v>
      </c>
      <c r="G48" s="52">
        <f t="shared" si="61"/>
        <v>1</v>
      </c>
      <c r="H48" s="42"/>
      <c r="I48" s="43" t="str">
        <f t="shared" si="51"/>
        <v/>
      </c>
      <c r="J48" s="42"/>
      <c r="K48" s="41" t="str">
        <f t="shared" si="52"/>
        <v/>
      </c>
      <c r="L48" s="65" t="str">
        <f t="shared" si="53"/>
        <v/>
      </c>
      <c r="M48" s="65" t="str">
        <f t="shared" si="54"/>
        <v/>
      </c>
      <c r="N48" s="65" t="str">
        <f t="shared" si="55"/>
        <v/>
      </c>
      <c r="O48" s="42" t="s">
        <v>35</v>
      </c>
      <c r="P48" s="41">
        <f t="shared" si="56"/>
        <v>1</v>
      </c>
      <c r="Q48" s="42"/>
      <c r="R48" s="41" t="str">
        <f t="shared" si="57"/>
        <v/>
      </c>
      <c r="S48" s="42"/>
      <c r="T48" s="41" t="str">
        <f t="shared" si="58"/>
        <v/>
      </c>
      <c r="U48" s="117"/>
      <c r="V48" s="117"/>
      <c r="W48" s="117"/>
      <c r="X48" s="117"/>
      <c r="Y48" s="117"/>
      <c r="Z48" s="117">
        <f t="shared" si="5"/>
        <v>4</v>
      </c>
      <c r="AA48" s="117"/>
      <c r="AB48" s="117"/>
      <c r="AC48" s="117"/>
      <c r="AD48" s="117"/>
      <c r="AE48" s="117"/>
      <c r="AF48" s="41">
        <f>+Tableau274546177178[[#This Row],[Surf Men ext]]</f>
        <v>1</v>
      </c>
      <c r="AG48" s="43">
        <f t="shared" si="11"/>
        <v>1</v>
      </c>
      <c r="AH48" s="43" t="str">
        <f t="shared" si="12"/>
        <v/>
      </c>
      <c r="AI48" s="43" t="str">
        <f t="shared" si="13"/>
        <v/>
      </c>
      <c r="AJ48" s="43" t="str">
        <f t="shared" si="14"/>
        <v/>
      </c>
      <c r="AK48" s="43" t="str">
        <f t="shared" si="15"/>
        <v/>
      </c>
      <c r="AL48" s="53">
        <f t="shared" si="59"/>
        <v>8</v>
      </c>
      <c r="AM48" s="101">
        <v>2025</v>
      </c>
      <c r="AN48" s="54">
        <f t="shared" si="16"/>
        <v>8</v>
      </c>
      <c r="AO48" s="54" t="str">
        <f t="shared" si="17"/>
        <v/>
      </c>
      <c r="AP48" s="54" t="str">
        <f t="shared" si="18"/>
        <v/>
      </c>
      <c r="AQ48" s="54" t="str">
        <f t="shared" si="19"/>
        <v/>
      </c>
      <c r="AR48" s="54" t="str">
        <f t="shared" si="20"/>
        <v/>
      </c>
      <c r="AS48" s="54">
        <f t="shared" si="60"/>
        <v>2</v>
      </c>
      <c r="AT48" s="55"/>
      <c r="AU48" s="56"/>
      <c r="AV48" s="55" t="s">
        <v>36</v>
      </c>
      <c r="AW48" s="47"/>
      <c r="AX48" s="49" t="s">
        <v>179</v>
      </c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  <c r="GD48" s="47"/>
      <c r="GE48" s="47"/>
      <c r="GF48" s="47"/>
      <c r="GG48" s="47"/>
      <c r="GH48" s="47"/>
      <c r="GI48" s="47"/>
      <c r="GJ48" s="47"/>
      <c r="GK48" s="47"/>
      <c r="GL48" s="47"/>
      <c r="GM48" s="47"/>
      <c r="GN48" s="47"/>
      <c r="GO48" s="47"/>
      <c r="GP48" s="47"/>
      <c r="GQ48" s="47"/>
      <c r="GR48" s="47"/>
      <c r="GS48" s="47"/>
      <c r="GT48" s="47"/>
      <c r="GU48" s="47"/>
      <c r="GV48" s="47"/>
      <c r="GW48" s="47"/>
      <c r="GX48" s="47"/>
      <c r="GY48" s="47"/>
      <c r="GZ48" s="47"/>
      <c r="HA48" s="47"/>
      <c r="HB48" s="47"/>
      <c r="HC48" s="47"/>
      <c r="HD48" s="47"/>
      <c r="HE48" s="47"/>
      <c r="HF48" s="47"/>
      <c r="HG48" s="47"/>
      <c r="HH48" s="47"/>
      <c r="HI48" s="47"/>
      <c r="HJ48" s="47"/>
      <c r="HK48" s="47"/>
      <c r="HL48" s="47"/>
      <c r="HM48" s="47"/>
      <c r="HN48" s="47"/>
      <c r="HO48" s="47"/>
      <c r="HP48" s="47"/>
      <c r="HQ48" s="47"/>
      <c r="HR48" s="47"/>
      <c r="HS48" s="47"/>
      <c r="HT48" s="47"/>
      <c r="HU48" s="47"/>
      <c r="HV48" s="47"/>
      <c r="HW48" s="47"/>
      <c r="HX48" s="47"/>
      <c r="HY48" s="47"/>
      <c r="HZ48" s="47"/>
      <c r="IA48" s="47"/>
      <c r="IB48" s="47"/>
    </row>
    <row r="49" spans="1:51" s="47" customFormat="1" x14ac:dyDescent="0.2">
      <c r="A49" s="37"/>
      <c r="B49" s="51"/>
      <c r="C49" s="39"/>
      <c r="D49" s="56"/>
      <c r="E49" s="56"/>
      <c r="F49" s="56"/>
      <c r="G49" s="52">
        <f t="shared" si="61"/>
        <v>0</v>
      </c>
      <c r="H49" s="42"/>
      <c r="I49" s="43" t="str">
        <f t="shared" si="51"/>
        <v/>
      </c>
      <c r="J49" s="42"/>
      <c r="K49" s="41" t="str">
        <f t="shared" si="52"/>
        <v/>
      </c>
      <c r="L49" s="65" t="str">
        <f t="shared" si="53"/>
        <v/>
      </c>
      <c r="M49" s="65" t="str">
        <f t="shared" si="54"/>
        <v/>
      </c>
      <c r="N49" s="65" t="str">
        <f t="shared" si="55"/>
        <v/>
      </c>
      <c r="O49" s="42"/>
      <c r="P49" s="41" t="str">
        <f t="shared" si="56"/>
        <v/>
      </c>
      <c r="Q49" s="42"/>
      <c r="R49" s="41" t="str">
        <f t="shared" si="57"/>
        <v/>
      </c>
      <c r="S49" s="42"/>
      <c r="T49" s="41" t="str">
        <f t="shared" si="58"/>
        <v/>
      </c>
      <c r="U49" s="117"/>
      <c r="V49" s="117"/>
      <c r="W49" s="117"/>
      <c r="X49" s="117"/>
      <c r="Y49" s="117"/>
      <c r="Z49" s="117">
        <f t="shared" si="5"/>
        <v>0</v>
      </c>
      <c r="AA49" s="117"/>
      <c r="AB49" s="117"/>
      <c r="AC49" s="117"/>
      <c r="AD49" s="117"/>
      <c r="AE49" s="117"/>
      <c r="AF49" s="41">
        <f>+Tableau274546177178[[#This Row],[Surf Men ext]]</f>
        <v>0</v>
      </c>
      <c r="AG49" s="43" t="str">
        <f t="shared" si="11"/>
        <v/>
      </c>
      <c r="AH49" s="43" t="str">
        <f t="shared" si="12"/>
        <v/>
      </c>
      <c r="AI49" s="43" t="str">
        <f t="shared" si="13"/>
        <v/>
      </c>
      <c r="AJ49" s="43" t="str">
        <f t="shared" si="14"/>
        <v/>
      </c>
      <c r="AK49" s="43" t="str">
        <f t="shared" si="15"/>
        <v/>
      </c>
      <c r="AL49" s="53">
        <f t="shared" si="59"/>
        <v>0</v>
      </c>
      <c r="AM49" s="54"/>
      <c r="AN49" s="54" t="str">
        <f t="shared" si="16"/>
        <v/>
      </c>
      <c r="AO49" s="54" t="str">
        <f t="shared" si="17"/>
        <v/>
      </c>
      <c r="AP49" s="54" t="str">
        <f t="shared" si="18"/>
        <v/>
      </c>
      <c r="AQ49" s="54" t="str">
        <f t="shared" si="19"/>
        <v/>
      </c>
      <c r="AR49" s="54" t="str">
        <f t="shared" si="20"/>
        <v/>
      </c>
      <c r="AS49" s="54">
        <f t="shared" si="60"/>
        <v>0</v>
      </c>
      <c r="AT49" s="55"/>
      <c r="AU49" s="56"/>
      <c r="AV49" s="55"/>
      <c r="AX49" s="49"/>
      <c r="AY49" s="48"/>
    </row>
    <row r="50" spans="1:51" s="47" customFormat="1" x14ac:dyDescent="0.2">
      <c r="A50" s="37"/>
      <c r="B50" s="51"/>
      <c r="C50" s="39"/>
      <c r="D50" s="56"/>
      <c r="E50" s="56"/>
      <c r="F50" s="56"/>
      <c r="G50" s="52">
        <f t="shared" si="61"/>
        <v>0</v>
      </c>
      <c r="H50" s="42"/>
      <c r="I50" s="43" t="str">
        <f t="shared" si="51"/>
        <v/>
      </c>
      <c r="J50" s="42"/>
      <c r="K50" s="41" t="str">
        <f t="shared" si="52"/>
        <v/>
      </c>
      <c r="L50" s="65" t="str">
        <f t="shared" si="53"/>
        <v/>
      </c>
      <c r="M50" s="65" t="str">
        <f t="shared" si="54"/>
        <v/>
      </c>
      <c r="N50" s="65" t="str">
        <f t="shared" si="55"/>
        <v/>
      </c>
      <c r="O50" s="42"/>
      <c r="P50" s="41" t="str">
        <f t="shared" si="56"/>
        <v/>
      </c>
      <c r="Q50" s="42"/>
      <c r="R50" s="41" t="str">
        <f t="shared" si="57"/>
        <v/>
      </c>
      <c r="S50" s="42"/>
      <c r="T50" s="41" t="str">
        <f t="shared" si="58"/>
        <v/>
      </c>
      <c r="U50" s="117"/>
      <c r="V50" s="117"/>
      <c r="W50" s="117"/>
      <c r="X50" s="117"/>
      <c r="Y50" s="117"/>
      <c r="Z50" s="117">
        <f t="shared" si="5"/>
        <v>0</v>
      </c>
      <c r="AA50" s="117"/>
      <c r="AB50" s="117"/>
      <c r="AC50" s="117"/>
      <c r="AD50" s="117"/>
      <c r="AE50" s="117"/>
      <c r="AF50" s="41">
        <f>+Tableau274546177178[[#This Row],[Surf Men ext]]</f>
        <v>0</v>
      </c>
      <c r="AG50" s="43" t="str">
        <f t="shared" si="11"/>
        <v/>
      </c>
      <c r="AH50" s="43" t="str">
        <f t="shared" si="12"/>
        <v/>
      </c>
      <c r="AI50" s="43" t="str">
        <f t="shared" si="13"/>
        <v/>
      </c>
      <c r="AJ50" s="43" t="str">
        <f t="shared" si="14"/>
        <v/>
      </c>
      <c r="AK50" s="43" t="str">
        <f t="shared" si="15"/>
        <v/>
      </c>
      <c r="AL50" s="53">
        <f t="shared" si="59"/>
        <v>0</v>
      </c>
      <c r="AM50" s="54"/>
      <c r="AN50" s="54" t="str">
        <f t="shared" si="16"/>
        <v/>
      </c>
      <c r="AO50" s="54" t="str">
        <f t="shared" si="17"/>
        <v/>
      </c>
      <c r="AP50" s="54" t="str">
        <f t="shared" si="18"/>
        <v/>
      </c>
      <c r="AQ50" s="54" t="str">
        <f t="shared" si="19"/>
        <v/>
      </c>
      <c r="AR50" s="54" t="str">
        <f t="shared" si="20"/>
        <v/>
      </c>
      <c r="AS50" s="54">
        <f t="shared" si="60"/>
        <v>0</v>
      </c>
      <c r="AT50" s="55"/>
      <c r="AU50" s="56"/>
      <c r="AV50" s="55"/>
      <c r="AX50" s="49"/>
      <c r="AY50" s="48"/>
    </row>
    <row r="51" spans="1:51" s="47" customFormat="1" x14ac:dyDescent="0.2">
      <c r="C51" s="1"/>
      <c r="D51" s="1"/>
      <c r="G51" s="59"/>
      <c r="AX51" s="49"/>
      <c r="AY51" s="48"/>
    </row>
    <row r="52" spans="1:51" x14ac:dyDescent="0.2">
      <c r="G52" s="60">
        <f>SUM(G4:G51)</f>
        <v>92.94</v>
      </c>
      <c r="K52" s="60">
        <f>SUM(K4:K51)</f>
        <v>67.760000000000005</v>
      </c>
      <c r="L52" s="60">
        <f t="shared" ref="L52:N52" si="62">SUM(L4:L51)</f>
        <v>38.11</v>
      </c>
      <c r="M52" s="60">
        <f t="shared" si="62"/>
        <v>7.18</v>
      </c>
      <c r="N52" s="60">
        <f t="shared" si="62"/>
        <v>22.47</v>
      </c>
      <c r="P52" s="60">
        <f>SUM(P4:P51)</f>
        <v>15</v>
      </c>
      <c r="R52" s="60">
        <f>SUM(R4:R51)</f>
        <v>0</v>
      </c>
      <c r="T52" s="60">
        <f>SUM(T4:T51)</f>
        <v>10.18</v>
      </c>
      <c r="U52" s="60">
        <f>SUM(U4:U50)</f>
        <v>0</v>
      </c>
      <c r="V52" s="60">
        <f t="shared" ref="V52:Y52" si="63">SUM(V4:V50)</f>
        <v>3</v>
      </c>
      <c r="W52" s="60">
        <f t="shared" si="63"/>
        <v>9</v>
      </c>
      <c r="X52" s="60">
        <f t="shared" si="63"/>
        <v>0</v>
      </c>
      <c r="Y52" s="60">
        <f t="shared" si="63"/>
        <v>4</v>
      </c>
      <c r="Z52" s="60"/>
      <c r="AA52" s="60">
        <f>SUM(AA4:AA50)</f>
        <v>0</v>
      </c>
      <c r="AB52" s="60">
        <f t="shared" ref="AB52:AE52" si="64">SUM(AB4:AB50)</f>
        <v>1</v>
      </c>
      <c r="AC52" s="60">
        <f t="shared" si="64"/>
        <v>8</v>
      </c>
      <c r="AD52" s="60">
        <f t="shared" si="64"/>
        <v>0</v>
      </c>
      <c r="AE52" s="60">
        <f t="shared" si="64"/>
        <v>1</v>
      </c>
      <c r="AF52" s="60"/>
      <c r="AG52" s="60">
        <f t="shared" ref="AG52:AK52" si="65">SUM(AG4:AG51)</f>
        <v>7</v>
      </c>
      <c r="AH52" s="60">
        <f t="shared" si="65"/>
        <v>26.52</v>
      </c>
      <c r="AI52" s="60">
        <f t="shared" si="65"/>
        <v>38.11</v>
      </c>
      <c r="AJ52" s="60">
        <f t="shared" si="65"/>
        <v>0</v>
      </c>
      <c r="AK52" s="60">
        <f t="shared" si="65"/>
        <v>21.31</v>
      </c>
      <c r="AL52" s="60">
        <f>SUM(AL4:AL51)</f>
        <v>445.88</v>
      </c>
      <c r="AM52" s="60"/>
      <c r="AN52" s="60">
        <f t="shared" ref="AN52:AR52" si="66">SUM(AN4:AN51)</f>
        <v>56</v>
      </c>
      <c r="AO52" s="60">
        <f t="shared" si="66"/>
        <v>159.84</v>
      </c>
      <c r="AP52" s="60">
        <f t="shared" si="66"/>
        <v>156.76</v>
      </c>
      <c r="AQ52" s="60">
        <f t="shared" si="66"/>
        <v>0</v>
      </c>
      <c r="AR52" s="60">
        <f t="shared" si="66"/>
        <v>73.28</v>
      </c>
      <c r="AT52" s="47">
        <f>+COUNTIF(AT4:AT50,"X")</f>
        <v>19</v>
      </c>
      <c r="AU52" s="47">
        <f t="shared" ref="AU52:AV52" si="67">+COUNTIF(AU4:AU50,"X")</f>
        <v>3</v>
      </c>
      <c r="AV52" s="47">
        <f t="shared" si="67"/>
        <v>17</v>
      </c>
      <c r="AW52" s="13">
        <f>SUM(AT52:AV52)</f>
        <v>39</v>
      </c>
      <c r="AX52" s="49" t="s">
        <v>191</v>
      </c>
    </row>
    <row r="53" spans="1:51" x14ac:dyDescent="0.2">
      <c r="L53" s="60" t="s">
        <v>559</v>
      </c>
      <c r="M53" s="60" t="s">
        <v>563</v>
      </c>
      <c r="N53" s="60" t="s">
        <v>562</v>
      </c>
      <c r="O53" s="47" t="s">
        <v>560</v>
      </c>
      <c r="U53" s="47">
        <v>2025</v>
      </c>
      <c r="V53" s="47">
        <v>2026</v>
      </c>
      <c r="W53" s="47">
        <v>2027</v>
      </c>
      <c r="X53" s="47">
        <v>2028</v>
      </c>
      <c r="Y53" s="47">
        <v>2029</v>
      </c>
      <c r="AA53" s="47">
        <v>2025</v>
      </c>
      <c r="AB53" s="47">
        <v>2026</v>
      </c>
      <c r="AC53" s="47">
        <v>2027</v>
      </c>
      <c r="AD53" s="47">
        <v>2028</v>
      </c>
      <c r="AE53" s="47">
        <v>2029</v>
      </c>
    </row>
    <row r="54" spans="1:51" x14ac:dyDescent="0.2">
      <c r="AG54" s="47">
        <v>2025</v>
      </c>
      <c r="AH54" s="47">
        <v>2026</v>
      </c>
      <c r="AI54" s="47">
        <v>2027</v>
      </c>
      <c r="AJ54" s="47">
        <v>2028</v>
      </c>
      <c r="AK54" s="47">
        <v>2029</v>
      </c>
      <c r="AL54" s="47">
        <v>2025</v>
      </c>
      <c r="AM54" s="47">
        <f>+COUNTIF($AM$4:$AM$50,"2025")</f>
        <v>7</v>
      </c>
      <c r="AN54" s="47">
        <v>2025</v>
      </c>
      <c r="AO54" s="47">
        <v>2026</v>
      </c>
      <c r="AP54" s="47">
        <v>2027</v>
      </c>
      <c r="AQ54" s="47">
        <v>2028</v>
      </c>
      <c r="AR54" s="47">
        <v>2029</v>
      </c>
    </row>
    <row r="55" spans="1:51" x14ac:dyDescent="0.2">
      <c r="AL55" s="47">
        <v>2026</v>
      </c>
      <c r="AM55" s="47">
        <f>+COUNTIF($AM$4:$AM$50,"2026")</f>
        <v>19</v>
      </c>
    </row>
    <row r="56" spans="1:51" x14ac:dyDescent="0.2">
      <c r="D56" s="49" t="s">
        <v>0</v>
      </c>
      <c r="AL56" s="47">
        <v>2027</v>
      </c>
      <c r="AM56" s="47">
        <f>+COUNTIF($AM$4:$AM$50,"2027")</f>
        <v>9</v>
      </c>
    </row>
    <row r="57" spans="1:51" x14ac:dyDescent="0.2">
      <c r="D57" s="61" t="s">
        <v>192</v>
      </c>
      <c r="K57" s="60" t="e">
        <f>SUM(L4:L6,L19,#REF!,#REF!,#REF!)</f>
        <v>#REF!</v>
      </c>
      <c r="AL57" s="47">
        <v>2028</v>
      </c>
      <c r="AM57" s="47">
        <f>+COUNTIF($AM$4:$AM$50,"2028")</f>
        <v>0</v>
      </c>
    </row>
    <row r="58" spans="1:51" x14ac:dyDescent="0.2">
      <c r="D58" s="61" t="s">
        <v>193</v>
      </c>
      <c r="AL58" s="47">
        <v>2029</v>
      </c>
      <c r="AM58" s="47">
        <f>+COUNTIF($AM$4:$AM$50,"2029")</f>
        <v>4</v>
      </c>
    </row>
    <row r="59" spans="1:51" x14ac:dyDescent="0.2">
      <c r="D59" s="61" t="s">
        <v>194</v>
      </c>
      <c r="K59" s="60">
        <f>SUM(M8:M9)</f>
        <v>7.18</v>
      </c>
    </row>
    <row r="60" spans="1:51" x14ac:dyDescent="0.2">
      <c r="D60" s="61" t="s">
        <v>195</v>
      </c>
      <c r="K60" s="60">
        <f>SUM(N11:N18)</f>
        <v>0</v>
      </c>
      <c r="AM60" s="47">
        <f>SUM(AM54:AM59)</f>
        <v>39</v>
      </c>
    </row>
    <row r="61" spans="1:51" x14ac:dyDescent="0.2">
      <c r="D61" s="61" t="s">
        <v>196</v>
      </c>
    </row>
    <row r="62" spans="1:51" x14ac:dyDescent="0.2">
      <c r="D62" s="61" t="s">
        <v>414</v>
      </c>
    </row>
    <row r="63" spans="1:51" x14ac:dyDescent="0.2">
      <c r="D63" s="61" t="s">
        <v>197</v>
      </c>
      <c r="K63" s="60">
        <f>SUM(N21)</f>
        <v>2.34</v>
      </c>
    </row>
    <row r="64" spans="1:51" x14ac:dyDescent="0.2">
      <c r="D64" s="49" t="s">
        <v>1</v>
      </c>
    </row>
    <row r="65" spans="4:11" x14ac:dyDescent="0.2">
      <c r="D65" s="61" t="s">
        <v>192</v>
      </c>
    </row>
    <row r="66" spans="4:11" x14ac:dyDescent="0.2">
      <c r="D66" s="61" t="s">
        <v>460</v>
      </c>
      <c r="K66" s="60" t="e">
        <f>SUM(#REF!)</f>
        <v>#REF!</v>
      </c>
    </row>
    <row r="67" spans="4:11" x14ac:dyDescent="0.2">
      <c r="D67" s="61" t="s">
        <v>194</v>
      </c>
      <c r="K67" s="60">
        <f>SUM(P41,P45:P48)</f>
        <v>5</v>
      </c>
    </row>
    <row r="68" spans="4:11" x14ac:dyDescent="0.2">
      <c r="D68" s="61" t="s">
        <v>195</v>
      </c>
      <c r="K68" s="60">
        <f>SUM(P36,P38,P40)</f>
        <v>3</v>
      </c>
    </row>
    <row r="69" spans="4:11" x14ac:dyDescent="0.2">
      <c r="D69" s="61" t="s">
        <v>461</v>
      </c>
      <c r="K69" s="60">
        <f>SUM(P37,P39,P42:P44)</f>
        <v>5</v>
      </c>
    </row>
    <row r="70" spans="4:11" x14ac:dyDescent="0.2">
      <c r="D70" s="49" t="s">
        <v>2</v>
      </c>
    </row>
    <row r="71" spans="4:11" x14ac:dyDescent="0.2">
      <c r="D71" s="61" t="s">
        <v>192</v>
      </c>
    </row>
    <row r="72" spans="4:11" x14ac:dyDescent="0.2">
      <c r="D72" s="61" t="s">
        <v>194</v>
      </c>
    </row>
    <row r="73" spans="4:11" x14ac:dyDescent="0.2">
      <c r="D73" s="61" t="s">
        <v>198</v>
      </c>
    </row>
    <row r="74" spans="4:11" x14ac:dyDescent="0.2">
      <c r="D74" s="49" t="s">
        <v>199</v>
      </c>
    </row>
    <row r="75" spans="4:11" x14ac:dyDescent="0.2">
      <c r="D75" s="61" t="s">
        <v>270</v>
      </c>
      <c r="K75" s="60">
        <f>SUM(T27:T33)</f>
        <v>7</v>
      </c>
    </row>
    <row r="76" spans="4:11" x14ac:dyDescent="0.2">
      <c r="D76" s="61" t="s">
        <v>194</v>
      </c>
      <c r="K76" s="60">
        <f>SUM(T34)</f>
        <v>1</v>
      </c>
    </row>
    <row r="77" spans="4:11" x14ac:dyDescent="0.2">
      <c r="D77" s="61" t="s">
        <v>198</v>
      </c>
    </row>
    <row r="78" spans="4:11" x14ac:dyDescent="0.2">
      <c r="D78" s="61" t="s">
        <v>462</v>
      </c>
      <c r="K78" s="60">
        <f>SUM(T26)</f>
        <v>1</v>
      </c>
    </row>
  </sheetData>
  <phoneticPr fontId="14" type="noConversion"/>
  <pageMargins left="0.7" right="0.7" top="0.75" bottom="0.75" header="0.3" footer="0.3"/>
  <pageSetup paperSize="8" fitToHeight="0" orientation="landscape" r:id="rId1"/>
  <headerFooter>
    <oddHeader>&amp;CMENUISERIES EXTÉRIEURES - SERVICE (bât. E)</oddHead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D063B-E839-486F-B751-05550A202E39}">
  <sheetPr codeName="Feuil7">
    <tabColor rgb="FFCCFFFF"/>
  </sheetPr>
  <dimension ref="A1:HI62"/>
  <sheetViews>
    <sheetView tabSelected="1" topLeftCell="A3" workbookViewId="0">
      <selection activeCell="C22" sqref="C22:R22"/>
    </sheetView>
  </sheetViews>
  <sheetFormatPr baseColWidth="10" defaultColWidth="10.85546875" defaultRowHeight="12.75" outlineLevelCol="1" x14ac:dyDescent="0.2"/>
  <cols>
    <col min="1" max="2" width="6.5703125" style="47" customWidth="1"/>
    <col min="3" max="3" width="10.7109375" style="1" bestFit="1" customWidth="1"/>
    <col min="4" max="4" width="7.7109375" style="1" bestFit="1" customWidth="1"/>
    <col min="5" max="5" width="7" style="47" customWidth="1"/>
    <col min="6" max="6" width="6.5703125" style="47" customWidth="1"/>
    <col min="7" max="7" width="8.85546875" style="47" bestFit="1" customWidth="1"/>
    <col min="8" max="8" width="6.5703125" style="47" hidden="1" customWidth="1" outlineLevel="1"/>
    <col min="9" max="9" width="10.85546875" style="47" hidden="1" customWidth="1" outlineLevel="1"/>
    <col min="10" max="10" width="10.85546875" style="47" collapsed="1"/>
    <col min="11" max="18" width="10.85546875" style="47"/>
    <col min="19" max="19" width="15.7109375" style="47" customWidth="1"/>
    <col min="20" max="20" width="9.140625" style="47" customWidth="1"/>
    <col min="21" max="21" width="8.5703125" style="47" hidden="1" customWidth="1" outlineLevel="1"/>
    <col min="22" max="24" width="8.85546875" style="47" hidden="1" customWidth="1" outlineLevel="1"/>
    <col min="25" max="25" width="8" style="47" hidden="1" customWidth="1" outlineLevel="1"/>
    <col min="26" max="26" width="10" style="47" bestFit="1" customWidth="1" collapsed="1"/>
    <col min="27" max="28" width="10.5703125" style="47" customWidth="1"/>
    <col min="29" max="29" width="12.85546875" style="47" customWidth="1"/>
    <col min="30" max="30" width="10.85546875" style="47"/>
    <col min="31" max="31" width="21.28515625" style="49" customWidth="1"/>
    <col min="32" max="32" width="12.5703125" style="48" customWidth="1"/>
    <col min="33" max="217" width="10.85546875" style="47"/>
    <col min="218" max="263" width="10.85546875" style="29"/>
    <col min="264" max="265" width="6.5703125" style="29" customWidth="1"/>
    <col min="266" max="266" width="10.7109375" style="29" bestFit="1" customWidth="1"/>
    <col min="267" max="267" width="7.7109375" style="29" bestFit="1" customWidth="1"/>
    <col min="268" max="268" width="7" style="29" customWidth="1"/>
    <col min="269" max="269" width="6.5703125" style="29" customWidth="1"/>
    <col min="270" max="270" width="8.85546875" style="29" bestFit="1" customWidth="1"/>
    <col min="271" max="272" width="0" style="29" hidden="1" customWidth="1"/>
    <col min="273" max="280" width="10.85546875" style="29"/>
    <col min="281" max="281" width="15.7109375" style="29" customWidth="1"/>
    <col min="282" max="282" width="10" style="29" bestFit="1" customWidth="1"/>
    <col min="283" max="284" width="10.5703125" style="29" customWidth="1"/>
    <col min="285" max="285" width="12.85546875" style="29" customWidth="1"/>
    <col min="286" max="286" width="10.85546875" style="29"/>
    <col min="287" max="287" width="21.28515625" style="29" customWidth="1"/>
    <col min="288" max="288" width="12.5703125" style="29" customWidth="1"/>
    <col min="289" max="519" width="10.85546875" style="29"/>
    <col min="520" max="521" width="6.5703125" style="29" customWidth="1"/>
    <col min="522" max="522" width="10.7109375" style="29" bestFit="1" customWidth="1"/>
    <col min="523" max="523" width="7.7109375" style="29" bestFit="1" customWidth="1"/>
    <col min="524" max="524" width="7" style="29" customWidth="1"/>
    <col min="525" max="525" width="6.5703125" style="29" customWidth="1"/>
    <col min="526" max="526" width="8.85546875" style="29" bestFit="1" customWidth="1"/>
    <col min="527" max="528" width="0" style="29" hidden="1" customWidth="1"/>
    <col min="529" max="536" width="10.85546875" style="29"/>
    <col min="537" max="537" width="15.7109375" style="29" customWidth="1"/>
    <col min="538" max="538" width="10" style="29" bestFit="1" customWidth="1"/>
    <col min="539" max="540" width="10.5703125" style="29" customWidth="1"/>
    <col min="541" max="541" width="12.85546875" style="29" customWidth="1"/>
    <col min="542" max="542" width="10.85546875" style="29"/>
    <col min="543" max="543" width="21.28515625" style="29" customWidth="1"/>
    <col min="544" max="544" width="12.5703125" style="29" customWidth="1"/>
    <col min="545" max="775" width="10.85546875" style="29"/>
    <col min="776" max="777" width="6.5703125" style="29" customWidth="1"/>
    <col min="778" max="778" width="10.7109375" style="29" bestFit="1" customWidth="1"/>
    <col min="779" max="779" width="7.7109375" style="29" bestFit="1" customWidth="1"/>
    <col min="780" max="780" width="7" style="29" customWidth="1"/>
    <col min="781" max="781" width="6.5703125" style="29" customWidth="1"/>
    <col min="782" max="782" width="8.85546875" style="29" bestFit="1" customWidth="1"/>
    <col min="783" max="784" width="0" style="29" hidden="1" customWidth="1"/>
    <col min="785" max="792" width="10.85546875" style="29"/>
    <col min="793" max="793" width="15.7109375" style="29" customWidth="1"/>
    <col min="794" max="794" width="10" style="29" bestFit="1" customWidth="1"/>
    <col min="795" max="796" width="10.5703125" style="29" customWidth="1"/>
    <col min="797" max="797" width="12.85546875" style="29" customWidth="1"/>
    <col min="798" max="798" width="10.85546875" style="29"/>
    <col min="799" max="799" width="21.28515625" style="29" customWidth="1"/>
    <col min="800" max="800" width="12.5703125" style="29" customWidth="1"/>
    <col min="801" max="1031" width="10.85546875" style="29"/>
    <col min="1032" max="1033" width="6.5703125" style="29" customWidth="1"/>
    <col min="1034" max="1034" width="10.7109375" style="29" bestFit="1" customWidth="1"/>
    <col min="1035" max="1035" width="7.7109375" style="29" bestFit="1" customWidth="1"/>
    <col min="1036" max="1036" width="7" style="29" customWidth="1"/>
    <col min="1037" max="1037" width="6.5703125" style="29" customWidth="1"/>
    <col min="1038" max="1038" width="8.85546875" style="29" bestFit="1" customWidth="1"/>
    <col min="1039" max="1040" width="0" style="29" hidden="1" customWidth="1"/>
    <col min="1041" max="1048" width="10.85546875" style="29"/>
    <col min="1049" max="1049" width="15.7109375" style="29" customWidth="1"/>
    <col min="1050" max="1050" width="10" style="29" bestFit="1" customWidth="1"/>
    <col min="1051" max="1052" width="10.5703125" style="29" customWidth="1"/>
    <col min="1053" max="1053" width="12.85546875" style="29" customWidth="1"/>
    <col min="1054" max="1054" width="10.85546875" style="29"/>
    <col min="1055" max="1055" width="21.28515625" style="29" customWidth="1"/>
    <col min="1056" max="1056" width="12.5703125" style="29" customWidth="1"/>
    <col min="1057" max="1287" width="10.85546875" style="29"/>
    <col min="1288" max="1289" width="6.5703125" style="29" customWidth="1"/>
    <col min="1290" max="1290" width="10.7109375" style="29" bestFit="1" customWidth="1"/>
    <col min="1291" max="1291" width="7.7109375" style="29" bestFit="1" customWidth="1"/>
    <col min="1292" max="1292" width="7" style="29" customWidth="1"/>
    <col min="1293" max="1293" width="6.5703125" style="29" customWidth="1"/>
    <col min="1294" max="1294" width="8.85546875" style="29" bestFit="1" customWidth="1"/>
    <col min="1295" max="1296" width="0" style="29" hidden="1" customWidth="1"/>
    <col min="1297" max="1304" width="10.85546875" style="29"/>
    <col min="1305" max="1305" width="15.7109375" style="29" customWidth="1"/>
    <col min="1306" max="1306" width="10" style="29" bestFit="1" customWidth="1"/>
    <col min="1307" max="1308" width="10.5703125" style="29" customWidth="1"/>
    <col min="1309" max="1309" width="12.85546875" style="29" customWidth="1"/>
    <col min="1310" max="1310" width="10.85546875" style="29"/>
    <col min="1311" max="1311" width="21.28515625" style="29" customWidth="1"/>
    <col min="1312" max="1312" width="12.5703125" style="29" customWidth="1"/>
    <col min="1313" max="1543" width="10.85546875" style="29"/>
    <col min="1544" max="1545" width="6.5703125" style="29" customWidth="1"/>
    <col min="1546" max="1546" width="10.7109375" style="29" bestFit="1" customWidth="1"/>
    <col min="1547" max="1547" width="7.7109375" style="29" bestFit="1" customWidth="1"/>
    <col min="1548" max="1548" width="7" style="29" customWidth="1"/>
    <col min="1549" max="1549" width="6.5703125" style="29" customWidth="1"/>
    <col min="1550" max="1550" width="8.85546875" style="29" bestFit="1" customWidth="1"/>
    <col min="1551" max="1552" width="0" style="29" hidden="1" customWidth="1"/>
    <col min="1553" max="1560" width="10.85546875" style="29"/>
    <col min="1561" max="1561" width="15.7109375" style="29" customWidth="1"/>
    <col min="1562" max="1562" width="10" style="29" bestFit="1" customWidth="1"/>
    <col min="1563" max="1564" width="10.5703125" style="29" customWidth="1"/>
    <col min="1565" max="1565" width="12.85546875" style="29" customWidth="1"/>
    <col min="1566" max="1566" width="10.85546875" style="29"/>
    <col min="1567" max="1567" width="21.28515625" style="29" customWidth="1"/>
    <col min="1568" max="1568" width="12.5703125" style="29" customWidth="1"/>
    <col min="1569" max="1799" width="10.85546875" style="29"/>
    <col min="1800" max="1801" width="6.5703125" style="29" customWidth="1"/>
    <col min="1802" max="1802" width="10.7109375" style="29" bestFit="1" customWidth="1"/>
    <col min="1803" max="1803" width="7.7109375" style="29" bestFit="1" customWidth="1"/>
    <col min="1804" max="1804" width="7" style="29" customWidth="1"/>
    <col min="1805" max="1805" width="6.5703125" style="29" customWidth="1"/>
    <col min="1806" max="1806" width="8.85546875" style="29" bestFit="1" customWidth="1"/>
    <col min="1807" max="1808" width="0" style="29" hidden="1" customWidth="1"/>
    <col min="1809" max="1816" width="10.85546875" style="29"/>
    <col min="1817" max="1817" width="15.7109375" style="29" customWidth="1"/>
    <col min="1818" max="1818" width="10" style="29" bestFit="1" customWidth="1"/>
    <col min="1819" max="1820" width="10.5703125" style="29" customWidth="1"/>
    <col min="1821" max="1821" width="12.85546875" style="29" customWidth="1"/>
    <col min="1822" max="1822" width="10.85546875" style="29"/>
    <col min="1823" max="1823" width="21.28515625" style="29" customWidth="1"/>
    <col min="1824" max="1824" width="12.5703125" style="29" customWidth="1"/>
    <col min="1825" max="2055" width="10.85546875" style="29"/>
    <col min="2056" max="2057" width="6.5703125" style="29" customWidth="1"/>
    <col min="2058" max="2058" width="10.7109375" style="29" bestFit="1" customWidth="1"/>
    <col min="2059" max="2059" width="7.7109375" style="29" bestFit="1" customWidth="1"/>
    <col min="2060" max="2060" width="7" style="29" customWidth="1"/>
    <col min="2061" max="2061" width="6.5703125" style="29" customWidth="1"/>
    <col min="2062" max="2062" width="8.85546875" style="29" bestFit="1" customWidth="1"/>
    <col min="2063" max="2064" width="0" style="29" hidden="1" customWidth="1"/>
    <col min="2065" max="2072" width="10.85546875" style="29"/>
    <col min="2073" max="2073" width="15.7109375" style="29" customWidth="1"/>
    <col min="2074" max="2074" width="10" style="29" bestFit="1" customWidth="1"/>
    <col min="2075" max="2076" width="10.5703125" style="29" customWidth="1"/>
    <col min="2077" max="2077" width="12.85546875" style="29" customWidth="1"/>
    <col min="2078" max="2078" width="10.85546875" style="29"/>
    <col min="2079" max="2079" width="21.28515625" style="29" customWidth="1"/>
    <col min="2080" max="2080" width="12.5703125" style="29" customWidth="1"/>
    <col min="2081" max="2311" width="10.85546875" style="29"/>
    <col min="2312" max="2313" width="6.5703125" style="29" customWidth="1"/>
    <col min="2314" max="2314" width="10.7109375" style="29" bestFit="1" customWidth="1"/>
    <col min="2315" max="2315" width="7.7109375" style="29" bestFit="1" customWidth="1"/>
    <col min="2316" max="2316" width="7" style="29" customWidth="1"/>
    <col min="2317" max="2317" width="6.5703125" style="29" customWidth="1"/>
    <col min="2318" max="2318" width="8.85546875" style="29" bestFit="1" customWidth="1"/>
    <col min="2319" max="2320" width="0" style="29" hidden="1" customWidth="1"/>
    <col min="2321" max="2328" width="10.85546875" style="29"/>
    <col min="2329" max="2329" width="15.7109375" style="29" customWidth="1"/>
    <col min="2330" max="2330" width="10" style="29" bestFit="1" customWidth="1"/>
    <col min="2331" max="2332" width="10.5703125" style="29" customWidth="1"/>
    <col min="2333" max="2333" width="12.85546875" style="29" customWidth="1"/>
    <col min="2334" max="2334" width="10.85546875" style="29"/>
    <col min="2335" max="2335" width="21.28515625" style="29" customWidth="1"/>
    <col min="2336" max="2336" width="12.5703125" style="29" customWidth="1"/>
    <col min="2337" max="2567" width="10.85546875" style="29"/>
    <col min="2568" max="2569" width="6.5703125" style="29" customWidth="1"/>
    <col min="2570" max="2570" width="10.7109375" style="29" bestFit="1" customWidth="1"/>
    <col min="2571" max="2571" width="7.7109375" style="29" bestFit="1" customWidth="1"/>
    <col min="2572" max="2572" width="7" style="29" customWidth="1"/>
    <col min="2573" max="2573" width="6.5703125" style="29" customWidth="1"/>
    <col min="2574" max="2574" width="8.85546875" style="29" bestFit="1" customWidth="1"/>
    <col min="2575" max="2576" width="0" style="29" hidden="1" customWidth="1"/>
    <col min="2577" max="2584" width="10.85546875" style="29"/>
    <col min="2585" max="2585" width="15.7109375" style="29" customWidth="1"/>
    <col min="2586" max="2586" width="10" style="29" bestFit="1" customWidth="1"/>
    <col min="2587" max="2588" width="10.5703125" style="29" customWidth="1"/>
    <col min="2589" max="2589" width="12.85546875" style="29" customWidth="1"/>
    <col min="2590" max="2590" width="10.85546875" style="29"/>
    <col min="2591" max="2591" width="21.28515625" style="29" customWidth="1"/>
    <col min="2592" max="2592" width="12.5703125" style="29" customWidth="1"/>
    <col min="2593" max="2823" width="10.85546875" style="29"/>
    <col min="2824" max="2825" width="6.5703125" style="29" customWidth="1"/>
    <col min="2826" max="2826" width="10.7109375" style="29" bestFit="1" customWidth="1"/>
    <col min="2827" max="2827" width="7.7109375" style="29" bestFit="1" customWidth="1"/>
    <col min="2828" max="2828" width="7" style="29" customWidth="1"/>
    <col min="2829" max="2829" width="6.5703125" style="29" customWidth="1"/>
    <col min="2830" max="2830" width="8.85546875" style="29" bestFit="1" customWidth="1"/>
    <col min="2831" max="2832" width="0" style="29" hidden="1" customWidth="1"/>
    <col min="2833" max="2840" width="10.85546875" style="29"/>
    <col min="2841" max="2841" width="15.7109375" style="29" customWidth="1"/>
    <col min="2842" max="2842" width="10" style="29" bestFit="1" customWidth="1"/>
    <col min="2843" max="2844" width="10.5703125" style="29" customWidth="1"/>
    <col min="2845" max="2845" width="12.85546875" style="29" customWidth="1"/>
    <col min="2846" max="2846" width="10.85546875" style="29"/>
    <col min="2847" max="2847" width="21.28515625" style="29" customWidth="1"/>
    <col min="2848" max="2848" width="12.5703125" style="29" customWidth="1"/>
    <col min="2849" max="3079" width="10.85546875" style="29"/>
    <col min="3080" max="3081" width="6.5703125" style="29" customWidth="1"/>
    <col min="3082" max="3082" width="10.7109375" style="29" bestFit="1" customWidth="1"/>
    <col min="3083" max="3083" width="7.7109375" style="29" bestFit="1" customWidth="1"/>
    <col min="3084" max="3084" width="7" style="29" customWidth="1"/>
    <col min="3085" max="3085" width="6.5703125" style="29" customWidth="1"/>
    <col min="3086" max="3086" width="8.85546875" style="29" bestFit="1" customWidth="1"/>
    <col min="3087" max="3088" width="0" style="29" hidden="1" customWidth="1"/>
    <col min="3089" max="3096" width="10.85546875" style="29"/>
    <col min="3097" max="3097" width="15.7109375" style="29" customWidth="1"/>
    <col min="3098" max="3098" width="10" style="29" bestFit="1" customWidth="1"/>
    <col min="3099" max="3100" width="10.5703125" style="29" customWidth="1"/>
    <col min="3101" max="3101" width="12.85546875" style="29" customWidth="1"/>
    <col min="3102" max="3102" width="10.85546875" style="29"/>
    <col min="3103" max="3103" width="21.28515625" style="29" customWidth="1"/>
    <col min="3104" max="3104" width="12.5703125" style="29" customWidth="1"/>
    <col min="3105" max="3335" width="10.85546875" style="29"/>
    <col min="3336" max="3337" width="6.5703125" style="29" customWidth="1"/>
    <col min="3338" max="3338" width="10.7109375" style="29" bestFit="1" customWidth="1"/>
    <col min="3339" max="3339" width="7.7109375" style="29" bestFit="1" customWidth="1"/>
    <col min="3340" max="3340" width="7" style="29" customWidth="1"/>
    <col min="3341" max="3341" width="6.5703125" style="29" customWidth="1"/>
    <col min="3342" max="3342" width="8.85546875" style="29" bestFit="1" customWidth="1"/>
    <col min="3343" max="3344" width="0" style="29" hidden="1" customWidth="1"/>
    <col min="3345" max="3352" width="10.85546875" style="29"/>
    <col min="3353" max="3353" width="15.7109375" style="29" customWidth="1"/>
    <col min="3354" max="3354" width="10" style="29" bestFit="1" customWidth="1"/>
    <col min="3355" max="3356" width="10.5703125" style="29" customWidth="1"/>
    <col min="3357" max="3357" width="12.85546875" style="29" customWidth="1"/>
    <col min="3358" max="3358" width="10.85546875" style="29"/>
    <col min="3359" max="3359" width="21.28515625" style="29" customWidth="1"/>
    <col min="3360" max="3360" width="12.5703125" style="29" customWidth="1"/>
    <col min="3361" max="3591" width="10.85546875" style="29"/>
    <col min="3592" max="3593" width="6.5703125" style="29" customWidth="1"/>
    <col min="3594" max="3594" width="10.7109375" style="29" bestFit="1" customWidth="1"/>
    <col min="3595" max="3595" width="7.7109375" style="29" bestFit="1" customWidth="1"/>
    <col min="3596" max="3596" width="7" style="29" customWidth="1"/>
    <col min="3597" max="3597" width="6.5703125" style="29" customWidth="1"/>
    <col min="3598" max="3598" width="8.85546875" style="29" bestFit="1" customWidth="1"/>
    <col min="3599" max="3600" width="0" style="29" hidden="1" customWidth="1"/>
    <col min="3601" max="3608" width="10.85546875" style="29"/>
    <col min="3609" max="3609" width="15.7109375" style="29" customWidth="1"/>
    <col min="3610" max="3610" width="10" style="29" bestFit="1" customWidth="1"/>
    <col min="3611" max="3612" width="10.5703125" style="29" customWidth="1"/>
    <col min="3613" max="3613" width="12.85546875" style="29" customWidth="1"/>
    <col min="3614" max="3614" width="10.85546875" style="29"/>
    <col min="3615" max="3615" width="21.28515625" style="29" customWidth="1"/>
    <col min="3616" max="3616" width="12.5703125" style="29" customWidth="1"/>
    <col min="3617" max="3847" width="10.85546875" style="29"/>
    <col min="3848" max="3849" width="6.5703125" style="29" customWidth="1"/>
    <col min="3850" max="3850" width="10.7109375" style="29" bestFit="1" customWidth="1"/>
    <col min="3851" max="3851" width="7.7109375" style="29" bestFit="1" customWidth="1"/>
    <col min="3852" max="3852" width="7" style="29" customWidth="1"/>
    <col min="3853" max="3853" width="6.5703125" style="29" customWidth="1"/>
    <col min="3854" max="3854" width="8.85546875" style="29" bestFit="1" customWidth="1"/>
    <col min="3855" max="3856" width="0" style="29" hidden="1" customWidth="1"/>
    <col min="3857" max="3864" width="10.85546875" style="29"/>
    <col min="3865" max="3865" width="15.7109375" style="29" customWidth="1"/>
    <col min="3866" max="3866" width="10" style="29" bestFit="1" customWidth="1"/>
    <col min="3867" max="3868" width="10.5703125" style="29" customWidth="1"/>
    <col min="3869" max="3869" width="12.85546875" style="29" customWidth="1"/>
    <col min="3870" max="3870" width="10.85546875" style="29"/>
    <col min="3871" max="3871" width="21.28515625" style="29" customWidth="1"/>
    <col min="3872" max="3872" width="12.5703125" style="29" customWidth="1"/>
    <col min="3873" max="4103" width="10.85546875" style="29"/>
    <col min="4104" max="4105" width="6.5703125" style="29" customWidth="1"/>
    <col min="4106" max="4106" width="10.7109375" style="29" bestFit="1" customWidth="1"/>
    <col min="4107" max="4107" width="7.7109375" style="29" bestFit="1" customWidth="1"/>
    <col min="4108" max="4108" width="7" style="29" customWidth="1"/>
    <col min="4109" max="4109" width="6.5703125" style="29" customWidth="1"/>
    <col min="4110" max="4110" width="8.85546875" style="29" bestFit="1" customWidth="1"/>
    <col min="4111" max="4112" width="0" style="29" hidden="1" customWidth="1"/>
    <col min="4113" max="4120" width="10.85546875" style="29"/>
    <col min="4121" max="4121" width="15.7109375" style="29" customWidth="1"/>
    <col min="4122" max="4122" width="10" style="29" bestFit="1" customWidth="1"/>
    <col min="4123" max="4124" width="10.5703125" style="29" customWidth="1"/>
    <col min="4125" max="4125" width="12.85546875" style="29" customWidth="1"/>
    <col min="4126" max="4126" width="10.85546875" style="29"/>
    <col min="4127" max="4127" width="21.28515625" style="29" customWidth="1"/>
    <col min="4128" max="4128" width="12.5703125" style="29" customWidth="1"/>
    <col min="4129" max="4359" width="10.85546875" style="29"/>
    <col min="4360" max="4361" width="6.5703125" style="29" customWidth="1"/>
    <col min="4362" max="4362" width="10.7109375" style="29" bestFit="1" customWidth="1"/>
    <col min="4363" max="4363" width="7.7109375" style="29" bestFit="1" customWidth="1"/>
    <col min="4364" max="4364" width="7" style="29" customWidth="1"/>
    <col min="4365" max="4365" width="6.5703125" style="29" customWidth="1"/>
    <col min="4366" max="4366" width="8.85546875" style="29" bestFit="1" customWidth="1"/>
    <col min="4367" max="4368" width="0" style="29" hidden="1" customWidth="1"/>
    <col min="4369" max="4376" width="10.85546875" style="29"/>
    <col min="4377" max="4377" width="15.7109375" style="29" customWidth="1"/>
    <col min="4378" max="4378" width="10" style="29" bestFit="1" customWidth="1"/>
    <col min="4379" max="4380" width="10.5703125" style="29" customWidth="1"/>
    <col min="4381" max="4381" width="12.85546875" style="29" customWidth="1"/>
    <col min="4382" max="4382" width="10.85546875" style="29"/>
    <col min="4383" max="4383" width="21.28515625" style="29" customWidth="1"/>
    <col min="4384" max="4384" width="12.5703125" style="29" customWidth="1"/>
    <col min="4385" max="4615" width="10.85546875" style="29"/>
    <col min="4616" max="4617" width="6.5703125" style="29" customWidth="1"/>
    <col min="4618" max="4618" width="10.7109375" style="29" bestFit="1" customWidth="1"/>
    <col min="4619" max="4619" width="7.7109375" style="29" bestFit="1" customWidth="1"/>
    <col min="4620" max="4620" width="7" style="29" customWidth="1"/>
    <col min="4621" max="4621" width="6.5703125" style="29" customWidth="1"/>
    <col min="4622" max="4622" width="8.85546875" style="29" bestFit="1" customWidth="1"/>
    <col min="4623" max="4624" width="0" style="29" hidden="1" customWidth="1"/>
    <col min="4625" max="4632" width="10.85546875" style="29"/>
    <col min="4633" max="4633" width="15.7109375" style="29" customWidth="1"/>
    <col min="4634" max="4634" width="10" style="29" bestFit="1" customWidth="1"/>
    <col min="4635" max="4636" width="10.5703125" style="29" customWidth="1"/>
    <col min="4637" max="4637" width="12.85546875" style="29" customWidth="1"/>
    <col min="4638" max="4638" width="10.85546875" style="29"/>
    <col min="4639" max="4639" width="21.28515625" style="29" customWidth="1"/>
    <col min="4640" max="4640" width="12.5703125" style="29" customWidth="1"/>
    <col min="4641" max="4871" width="10.85546875" style="29"/>
    <col min="4872" max="4873" width="6.5703125" style="29" customWidth="1"/>
    <col min="4874" max="4874" width="10.7109375" style="29" bestFit="1" customWidth="1"/>
    <col min="4875" max="4875" width="7.7109375" style="29" bestFit="1" customWidth="1"/>
    <col min="4876" max="4876" width="7" style="29" customWidth="1"/>
    <col min="4877" max="4877" width="6.5703125" style="29" customWidth="1"/>
    <col min="4878" max="4878" width="8.85546875" style="29" bestFit="1" customWidth="1"/>
    <col min="4879" max="4880" width="0" style="29" hidden="1" customWidth="1"/>
    <col min="4881" max="4888" width="10.85546875" style="29"/>
    <col min="4889" max="4889" width="15.7109375" style="29" customWidth="1"/>
    <col min="4890" max="4890" width="10" style="29" bestFit="1" customWidth="1"/>
    <col min="4891" max="4892" width="10.5703125" style="29" customWidth="1"/>
    <col min="4893" max="4893" width="12.85546875" style="29" customWidth="1"/>
    <col min="4894" max="4894" width="10.85546875" style="29"/>
    <col min="4895" max="4895" width="21.28515625" style="29" customWidth="1"/>
    <col min="4896" max="4896" width="12.5703125" style="29" customWidth="1"/>
    <col min="4897" max="5127" width="10.85546875" style="29"/>
    <col min="5128" max="5129" width="6.5703125" style="29" customWidth="1"/>
    <col min="5130" max="5130" width="10.7109375" style="29" bestFit="1" customWidth="1"/>
    <col min="5131" max="5131" width="7.7109375" style="29" bestFit="1" customWidth="1"/>
    <col min="5132" max="5132" width="7" style="29" customWidth="1"/>
    <col min="5133" max="5133" width="6.5703125" style="29" customWidth="1"/>
    <col min="5134" max="5134" width="8.85546875" style="29" bestFit="1" customWidth="1"/>
    <col min="5135" max="5136" width="0" style="29" hidden="1" customWidth="1"/>
    <col min="5137" max="5144" width="10.85546875" style="29"/>
    <col min="5145" max="5145" width="15.7109375" style="29" customWidth="1"/>
    <col min="5146" max="5146" width="10" style="29" bestFit="1" customWidth="1"/>
    <col min="5147" max="5148" width="10.5703125" style="29" customWidth="1"/>
    <col min="5149" max="5149" width="12.85546875" style="29" customWidth="1"/>
    <col min="5150" max="5150" width="10.85546875" style="29"/>
    <col min="5151" max="5151" width="21.28515625" style="29" customWidth="1"/>
    <col min="5152" max="5152" width="12.5703125" style="29" customWidth="1"/>
    <col min="5153" max="5383" width="10.85546875" style="29"/>
    <col min="5384" max="5385" width="6.5703125" style="29" customWidth="1"/>
    <col min="5386" max="5386" width="10.7109375" style="29" bestFit="1" customWidth="1"/>
    <col min="5387" max="5387" width="7.7109375" style="29" bestFit="1" customWidth="1"/>
    <col min="5388" max="5388" width="7" style="29" customWidth="1"/>
    <col min="5389" max="5389" width="6.5703125" style="29" customWidth="1"/>
    <col min="5390" max="5390" width="8.85546875" style="29" bestFit="1" customWidth="1"/>
    <col min="5391" max="5392" width="0" style="29" hidden="1" customWidth="1"/>
    <col min="5393" max="5400" width="10.85546875" style="29"/>
    <col min="5401" max="5401" width="15.7109375" style="29" customWidth="1"/>
    <col min="5402" max="5402" width="10" style="29" bestFit="1" customWidth="1"/>
    <col min="5403" max="5404" width="10.5703125" style="29" customWidth="1"/>
    <col min="5405" max="5405" width="12.85546875" style="29" customWidth="1"/>
    <col min="5406" max="5406" width="10.85546875" style="29"/>
    <col min="5407" max="5407" width="21.28515625" style="29" customWidth="1"/>
    <col min="5408" max="5408" width="12.5703125" style="29" customWidth="1"/>
    <col min="5409" max="5639" width="10.85546875" style="29"/>
    <col min="5640" max="5641" width="6.5703125" style="29" customWidth="1"/>
    <col min="5642" max="5642" width="10.7109375" style="29" bestFit="1" customWidth="1"/>
    <col min="5643" max="5643" width="7.7109375" style="29" bestFit="1" customWidth="1"/>
    <col min="5644" max="5644" width="7" style="29" customWidth="1"/>
    <col min="5645" max="5645" width="6.5703125" style="29" customWidth="1"/>
    <col min="5646" max="5646" width="8.85546875" style="29" bestFit="1" customWidth="1"/>
    <col min="5647" max="5648" width="0" style="29" hidden="1" customWidth="1"/>
    <col min="5649" max="5656" width="10.85546875" style="29"/>
    <col min="5657" max="5657" width="15.7109375" style="29" customWidth="1"/>
    <col min="5658" max="5658" width="10" style="29" bestFit="1" customWidth="1"/>
    <col min="5659" max="5660" width="10.5703125" style="29" customWidth="1"/>
    <col min="5661" max="5661" width="12.85546875" style="29" customWidth="1"/>
    <col min="5662" max="5662" width="10.85546875" style="29"/>
    <col min="5663" max="5663" width="21.28515625" style="29" customWidth="1"/>
    <col min="5664" max="5664" width="12.5703125" style="29" customWidth="1"/>
    <col min="5665" max="5895" width="10.85546875" style="29"/>
    <col min="5896" max="5897" width="6.5703125" style="29" customWidth="1"/>
    <col min="5898" max="5898" width="10.7109375" style="29" bestFit="1" customWidth="1"/>
    <col min="5899" max="5899" width="7.7109375" style="29" bestFit="1" customWidth="1"/>
    <col min="5900" max="5900" width="7" style="29" customWidth="1"/>
    <col min="5901" max="5901" width="6.5703125" style="29" customWidth="1"/>
    <col min="5902" max="5902" width="8.85546875" style="29" bestFit="1" customWidth="1"/>
    <col min="5903" max="5904" width="0" style="29" hidden="1" customWidth="1"/>
    <col min="5905" max="5912" width="10.85546875" style="29"/>
    <col min="5913" max="5913" width="15.7109375" style="29" customWidth="1"/>
    <col min="5914" max="5914" width="10" style="29" bestFit="1" customWidth="1"/>
    <col min="5915" max="5916" width="10.5703125" style="29" customWidth="1"/>
    <col min="5917" max="5917" width="12.85546875" style="29" customWidth="1"/>
    <col min="5918" max="5918" width="10.85546875" style="29"/>
    <col min="5919" max="5919" width="21.28515625" style="29" customWidth="1"/>
    <col min="5920" max="5920" width="12.5703125" style="29" customWidth="1"/>
    <col min="5921" max="6151" width="10.85546875" style="29"/>
    <col min="6152" max="6153" width="6.5703125" style="29" customWidth="1"/>
    <col min="6154" max="6154" width="10.7109375" style="29" bestFit="1" customWidth="1"/>
    <col min="6155" max="6155" width="7.7109375" style="29" bestFit="1" customWidth="1"/>
    <col min="6156" max="6156" width="7" style="29" customWidth="1"/>
    <col min="6157" max="6157" width="6.5703125" style="29" customWidth="1"/>
    <col min="6158" max="6158" width="8.85546875" style="29" bestFit="1" customWidth="1"/>
    <col min="6159" max="6160" width="0" style="29" hidden="1" customWidth="1"/>
    <col min="6161" max="6168" width="10.85546875" style="29"/>
    <col min="6169" max="6169" width="15.7109375" style="29" customWidth="1"/>
    <col min="6170" max="6170" width="10" style="29" bestFit="1" customWidth="1"/>
    <col min="6171" max="6172" width="10.5703125" style="29" customWidth="1"/>
    <col min="6173" max="6173" width="12.85546875" style="29" customWidth="1"/>
    <col min="6174" max="6174" width="10.85546875" style="29"/>
    <col min="6175" max="6175" width="21.28515625" style="29" customWidth="1"/>
    <col min="6176" max="6176" width="12.5703125" style="29" customWidth="1"/>
    <col min="6177" max="6407" width="10.85546875" style="29"/>
    <col min="6408" max="6409" width="6.5703125" style="29" customWidth="1"/>
    <col min="6410" max="6410" width="10.7109375" style="29" bestFit="1" customWidth="1"/>
    <col min="6411" max="6411" width="7.7109375" style="29" bestFit="1" customWidth="1"/>
    <col min="6412" max="6412" width="7" style="29" customWidth="1"/>
    <col min="6413" max="6413" width="6.5703125" style="29" customWidth="1"/>
    <col min="6414" max="6414" width="8.85546875" style="29" bestFit="1" customWidth="1"/>
    <col min="6415" max="6416" width="0" style="29" hidden="1" customWidth="1"/>
    <col min="6417" max="6424" width="10.85546875" style="29"/>
    <col min="6425" max="6425" width="15.7109375" style="29" customWidth="1"/>
    <col min="6426" max="6426" width="10" style="29" bestFit="1" customWidth="1"/>
    <col min="6427" max="6428" width="10.5703125" style="29" customWidth="1"/>
    <col min="6429" max="6429" width="12.85546875" style="29" customWidth="1"/>
    <col min="6430" max="6430" width="10.85546875" style="29"/>
    <col min="6431" max="6431" width="21.28515625" style="29" customWidth="1"/>
    <col min="6432" max="6432" width="12.5703125" style="29" customWidth="1"/>
    <col min="6433" max="6663" width="10.85546875" style="29"/>
    <col min="6664" max="6665" width="6.5703125" style="29" customWidth="1"/>
    <col min="6666" max="6666" width="10.7109375" style="29" bestFit="1" customWidth="1"/>
    <col min="6667" max="6667" width="7.7109375" style="29" bestFit="1" customWidth="1"/>
    <col min="6668" max="6668" width="7" style="29" customWidth="1"/>
    <col min="6669" max="6669" width="6.5703125" style="29" customWidth="1"/>
    <col min="6670" max="6670" width="8.85546875" style="29" bestFit="1" customWidth="1"/>
    <col min="6671" max="6672" width="0" style="29" hidden="1" customWidth="1"/>
    <col min="6673" max="6680" width="10.85546875" style="29"/>
    <col min="6681" max="6681" width="15.7109375" style="29" customWidth="1"/>
    <col min="6682" max="6682" width="10" style="29" bestFit="1" customWidth="1"/>
    <col min="6683" max="6684" width="10.5703125" style="29" customWidth="1"/>
    <col min="6685" max="6685" width="12.85546875" style="29" customWidth="1"/>
    <col min="6686" max="6686" width="10.85546875" style="29"/>
    <col min="6687" max="6687" width="21.28515625" style="29" customWidth="1"/>
    <col min="6688" max="6688" width="12.5703125" style="29" customWidth="1"/>
    <col min="6689" max="6919" width="10.85546875" style="29"/>
    <col min="6920" max="6921" width="6.5703125" style="29" customWidth="1"/>
    <col min="6922" max="6922" width="10.7109375" style="29" bestFit="1" customWidth="1"/>
    <col min="6923" max="6923" width="7.7109375" style="29" bestFit="1" customWidth="1"/>
    <col min="6924" max="6924" width="7" style="29" customWidth="1"/>
    <col min="6925" max="6925" width="6.5703125" style="29" customWidth="1"/>
    <col min="6926" max="6926" width="8.85546875" style="29" bestFit="1" customWidth="1"/>
    <col min="6927" max="6928" width="0" style="29" hidden="1" customWidth="1"/>
    <col min="6929" max="6936" width="10.85546875" style="29"/>
    <col min="6937" max="6937" width="15.7109375" style="29" customWidth="1"/>
    <col min="6938" max="6938" width="10" style="29" bestFit="1" customWidth="1"/>
    <col min="6939" max="6940" width="10.5703125" style="29" customWidth="1"/>
    <col min="6941" max="6941" width="12.85546875" style="29" customWidth="1"/>
    <col min="6942" max="6942" width="10.85546875" style="29"/>
    <col min="6943" max="6943" width="21.28515625" style="29" customWidth="1"/>
    <col min="6944" max="6944" width="12.5703125" style="29" customWidth="1"/>
    <col min="6945" max="7175" width="10.85546875" style="29"/>
    <col min="7176" max="7177" width="6.5703125" style="29" customWidth="1"/>
    <col min="7178" max="7178" width="10.7109375" style="29" bestFit="1" customWidth="1"/>
    <col min="7179" max="7179" width="7.7109375" style="29" bestFit="1" customWidth="1"/>
    <col min="7180" max="7180" width="7" style="29" customWidth="1"/>
    <col min="7181" max="7181" width="6.5703125" style="29" customWidth="1"/>
    <col min="7182" max="7182" width="8.85546875" style="29" bestFit="1" customWidth="1"/>
    <col min="7183" max="7184" width="0" style="29" hidden="1" customWidth="1"/>
    <col min="7185" max="7192" width="10.85546875" style="29"/>
    <col min="7193" max="7193" width="15.7109375" style="29" customWidth="1"/>
    <col min="7194" max="7194" width="10" style="29" bestFit="1" customWidth="1"/>
    <col min="7195" max="7196" width="10.5703125" style="29" customWidth="1"/>
    <col min="7197" max="7197" width="12.85546875" style="29" customWidth="1"/>
    <col min="7198" max="7198" width="10.85546875" style="29"/>
    <col min="7199" max="7199" width="21.28515625" style="29" customWidth="1"/>
    <col min="7200" max="7200" width="12.5703125" style="29" customWidth="1"/>
    <col min="7201" max="7431" width="10.85546875" style="29"/>
    <col min="7432" max="7433" width="6.5703125" style="29" customWidth="1"/>
    <col min="7434" max="7434" width="10.7109375" style="29" bestFit="1" customWidth="1"/>
    <col min="7435" max="7435" width="7.7109375" style="29" bestFit="1" customWidth="1"/>
    <col min="7436" max="7436" width="7" style="29" customWidth="1"/>
    <col min="7437" max="7437" width="6.5703125" style="29" customWidth="1"/>
    <col min="7438" max="7438" width="8.85546875" style="29" bestFit="1" customWidth="1"/>
    <col min="7439" max="7440" width="0" style="29" hidden="1" customWidth="1"/>
    <col min="7441" max="7448" width="10.85546875" style="29"/>
    <col min="7449" max="7449" width="15.7109375" style="29" customWidth="1"/>
    <col min="7450" max="7450" width="10" style="29" bestFit="1" customWidth="1"/>
    <col min="7451" max="7452" width="10.5703125" style="29" customWidth="1"/>
    <col min="7453" max="7453" width="12.85546875" style="29" customWidth="1"/>
    <col min="7454" max="7454" width="10.85546875" style="29"/>
    <col min="7455" max="7455" width="21.28515625" style="29" customWidth="1"/>
    <col min="7456" max="7456" width="12.5703125" style="29" customWidth="1"/>
    <col min="7457" max="7687" width="10.85546875" style="29"/>
    <col min="7688" max="7689" width="6.5703125" style="29" customWidth="1"/>
    <col min="7690" max="7690" width="10.7109375" style="29" bestFit="1" customWidth="1"/>
    <col min="7691" max="7691" width="7.7109375" style="29" bestFit="1" customWidth="1"/>
    <col min="7692" max="7692" width="7" style="29" customWidth="1"/>
    <col min="7693" max="7693" width="6.5703125" style="29" customWidth="1"/>
    <col min="7694" max="7694" width="8.85546875" style="29" bestFit="1" customWidth="1"/>
    <col min="7695" max="7696" width="0" style="29" hidden="1" customWidth="1"/>
    <col min="7697" max="7704" width="10.85546875" style="29"/>
    <col min="7705" max="7705" width="15.7109375" style="29" customWidth="1"/>
    <col min="7706" max="7706" width="10" style="29" bestFit="1" customWidth="1"/>
    <col min="7707" max="7708" width="10.5703125" style="29" customWidth="1"/>
    <col min="7709" max="7709" width="12.85546875" style="29" customWidth="1"/>
    <col min="7710" max="7710" width="10.85546875" style="29"/>
    <col min="7711" max="7711" width="21.28515625" style="29" customWidth="1"/>
    <col min="7712" max="7712" width="12.5703125" style="29" customWidth="1"/>
    <col min="7713" max="7943" width="10.85546875" style="29"/>
    <col min="7944" max="7945" width="6.5703125" style="29" customWidth="1"/>
    <col min="7946" max="7946" width="10.7109375" style="29" bestFit="1" customWidth="1"/>
    <col min="7947" max="7947" width="7.7109375" style="29" bestFit="1" customWidth="1"/>
    <col min="7948" max="7948" width="7" style="29" customWidth="1"/>
    <col min="7949" max="7949" width="6.5703125" style="29" customWidth="1"/>
    <col min="7950" max="7950" width="8.85546875" style="29" bestFit="1" customWidth="1"/>
    <col min="7951" max="7952" width="0" style="29" hidden="1" customWidth="1"/>
    <col min="7953" max="7960" width="10.85546875" style="29"/>
    <col min="7961" max="7961" width="15.7109375" style="29" customWidth="1"/>
    <col min="7962" max="7962" width="10" style="29" bestFit="1" customWidth="1"/>
    <col min="7963" max="7964" width="10.5703125" style="29" customWidth="1"/>
    <col min="7965" max="7965" width="12.85546875" style="29" customWidth="1"/>
    <col min="7966" max="7966" width="10.85546875" style="29"/>
    <col min="7967" max="7967" width="21.28515625" style="29" customWidth="1"/>
    <col min="7968" max="7968" width="12.5703125" style="29" customWidth="1"/>
    <col min="7969" max="8199" width="10.85546875" style="29"/>
    <col min="8200" max="8201" width="6.5703125" style="29" customWidth="1"/>
    <col min="8202" max="8202" width="10.7109375" style="29" bestFit="1" customWidth="1"/>
    <col min="8203" max="8203" width="7.7109375" style="29" bestFit="1" customWidth="1"/>
    <col min="8204" max="8204" width="7" style="29" customWidth="1"/>
    <col min="8205" max="8205" width="6.5703125" style="29" customWidth="1"/>
    <col min="8206" max="8206" width="8.85546875" style="29" bestFit="1" customWidth="1"/>
    <col min="8207" max="8208" width="0" style="29" hidden="1" customWidth="1"/>
    <col min="8209" max="8216" width="10.85546875" style="29"/>
    <col min="8217" max="8217" width="15.7109375" style="29" customWidth="1"/>
    <col min="8218" max="8218" width="10" style="29" bestFit="1" customWidth="1"/>
    <col min="8219" max="8220" width="10.5703125" style="29" customWidth="1"/>
    <col min="8221" max="8221" width="12.85546875" style="29" customWidth="1"/>
    <col min="8222" max="8222" width="10.85546875" style="29"/>
    <col min="8223" max="8223" width="21.28515625" style="29" customWidth="1"/>
    <col min="8224" max="8224" width="12.5703125" style="29" customWidth="1"/>
    <col min="8225" max="8455" width="10.85546875" style="29"/>
    <col min="8456" max="8457" width="6.5703125" style="29" customWidth="1"/>
    <col min="8458" max="8458" width="10.7109375" style="29" bestFit="1" customWidth="1"/>
    <col min="8459" max="8459" width="7.7109375" style="29" bestFit="1" customWidth="1"/>
    <col min="8460" max="8460" width="7" style="29" customWidth="1"/>
    <col min="8461" max="8461" width="6.5703125" style="29" customWidth="1"/>
    <col min="8462" max="8462" width="8.85546875" style="29" bestFit="1" customWidth="1"/>
    <col min="8463" max="8464" width="0" style="29" hidden="1" customWidth="1"/>
    <col min="8465" max="8472" width="10.85546875" style="29"/>
    <col min="8473" max="8473" width="15.7109375" style="29" customWidth="1"/>
    <col min="8474" max="8474" width="10" style="29" bestFit="1" customWidth="1"/>
    <col min="8475" max="8476" width="10.5703125" style="29" customWidth="1"/>
    <col min="8477" max="8477" width="12.85546875" style="29" customWidth="1"/>
    <col min="8478" max="8478" width="10.85546875" style="29"/>
    <col min="8479" max="8479" width="21.28515625" style="29" customWidth="1"/>
    <col min="8480" max="8480" width="12.5703125" style="29" customWidth="1"/>
    <col min="8481" max="8711" width="10.85546875" style="29"/>
    <col min="8712" max="8713" width="6.5703125" style="29" customWidth="1"/>
    <col min="8714" max="8714" width="10.7109375" style="29" bestFit="1" customWidth="1"/>
    <col min="8715" max="8715" width="7.7109375" style="29" bestFit="1" customWidth="1"/>
    <col min="8716" max="8716" width="7" style="29" customWidth="1"/>
    <col min="8717" max="8717" width="6.5703125" style="29" customWidth="1"/>
    <col min="8718" max="8718" width="8.85546875" style="29" bestFit="1" customWidth="1"/>
    <col min="8719" max="8720" width="0" style="29" hidden="1" customWidth="1"/>
    <col min="8721" max="8728" width="10.85546875" style="29"/>
    <col min="8729" max="8729" width="15.7109375" style="29" customWidth="1"/>
    <col min="8730" max="8730" width="10" style="29" bestFit="1" customWidth="1"/>
    <col min="8731" max="8732" width="10.5703125" style="29" customWidth="1"/>
    <col min="8733" max="8733" width="12.85546875" style="29" customWidth="1"/>
    <col min="8734" max="8734" width="10.85546875" style="29"/>
    <col min="8735" max="8735" width="21.28515625" style="29" customWidth="1"/>
    <col min="8736" max="8736" width="12.5703125" style="29" customWidth="1"/>
    <col min="8737" max="8967" width="10.85546875" style="29"/>
    <col min="8968" max="8969" width="6.5703125" style="29" customWidth="1"/>
    <col min="8970" max="8970" width="10.7109375" style="29" bestFit="1" customWidth="1"/>
    <col min="8971" max="8971" width="7.7109375" style="29" bestFit="1" customWidth="1"/>
    <col min="8972" max="8972" width="7" style="29" customWidth="1"/>
    <col min="8973" max="8973" width="6.5703125" style="29" customWidth="1"/>
    <col min="8974" max="8974" width="8.85546875" style="29" bestFit="1" customWidth="1"/>
    <col min="8975" max="8976" width="0" style="29" hidden="1" customWidth="1"/>
    <col min="8977" max="8984" width="10.85546875" style="29"/>
    <col min="8985" max="8985" width="15.7109375" style="29" customWidth="1"/>
    <col min="8986" max="8986" width="10" style="29" bestFit="1" customWidth="1"/>
    <col min="8987" max="8988" width="10.5703125" style="29" customWidth="1"/>
    <col min="8989" max="8989" width="12.85546875" style="29" customWidth="1"/>
    <col min="8990" max="8990" width="10.85546875" style="29"/>
    <col min="8991" max="8991" width="21.28515625" style="29" customWidth="1"/>
    <col min="8992" max="8992" width="12.5703125" style="29" customWidth="1"/>
    <col min="8993" max="9223" width="10.85546875" style="29"/>
    <col min="9224" max="9225" width="6.5703125" style="29" customWidth="1"/>
    <col min="9226" max="9226" width="10.7109375" style="29" bestFit="1" customWidth="1"/>
    <col min="9227" max="9227" width="7.7109375" style="29" bestFit="1" customWidth="1"/>
    <col min="9228" max="9228" width="7" style="29" customWidth="1"/>
    <col min="9229" max="9229" width="6.5703125" style="29" customWidth="1"/>
    <col min="9230" max="9230" width="8.85546875" style="29" bestFit="1" customWidth="1"/>
    <col min="9231" max="9232" width="0" style="29" hidden="1" customWidth="1"/>
    <col min="9233" max="9240" width="10.85546875" style="29"/>
    <col min="9241" max="9241" width="15.7109375" style="29" customWidth="1"/>
    <col min="9242" max="9242" width="10" style="29" bestFit="1" customWidth="1"/>
    <col min="9243" max="9244" width="10.5703125" style="29" customWidth="1"/>
    <col min="9245" max="9245" width="12.85546875" style="29" customWidth="1"/>
    <col min="9246" max="9246" width="10.85546875" style="29"/>
    <col min="9247" max="9247" width="21.28515625" style="29" customWidth="1"/>
    <col min="9248" max="9248" width="12.5703125" style="29" customWidth="1"/>
    <col min="9249" max="9479" width="10.85546875" style="29"/>
    <col min="9480" max="9481" width="6.5703125" style="29" customWidth="1"/>
    <col min="9482" max="9482" width="10.7109375" style="29" bestFit="1" customWidth="1"/>
    <col min="9483" max="9483" width="7.7109375" style="29" bestFit="1" customWidth="1"/>
    <col min="9484" max="9484" width="7" style="29" customWidth="1"/>
    <col min="9485" max="9485" width="6.5703125" style="29" customWidth="1"/>
    <col min="9486" max="9486" width="8.85546875" style="29" bestFit="1" customWidth="1"/>
    <col min="9487" max="9488" width="0" style="29" hidden="1" customWidth="1"/>
    <col min="9489" max="9496" width="10.85546875" style="29"/>
    <col min="9497" max="9497" width="15.7109375" style="29" customWidth="1"/>
    <col min="9498" max="9498" width="10" style="29" bestFit="1" customWidth="1"/>
    <col min="9499" max="9500" width="10.5703125" style="29" customWidth="1"/>
    <col min="9501" max="9501" width="12.85546875" style="29" customWidth="1"/>
    <col min="9502" max="9502" width="10.85546875" style="29"/>
    <col min="9503" max="9503" width="21.28515625" style="29" customWidth="1"/>
    <col min="9504" max="9504" width="12.5703125" style="29" customWidth="1"/>
    <col min="9505" max="9735" width="10.85546875" style="29"/>
    <col min="9736" max="9737" width="6.5703125" style="29" customWidth="1"/>
    <col min="9738" max="9738" width="10.7109375" style="29" bestFit="1" customWidth="1"/>
    <col min="9739" max="9739" width="7.7109375" style="29" bestFit="1" customWidth="1"/>
    <col min="9740" max="9740" width="7" style="29" customWidth="1"/>
    <col min="9741" max="9741" width="6.5703125" style="29" customWidth="1"/>
    <col min="9742" max="9742" width="8.85546875" style="29" bestFit="1" customWidth="1"/>
    <col min="9743" max="9744" width="0" style="29" hidden="1" customWidth="1"/>
    <col min="9745" max="9752" width="10.85546875" style="29"/>
    <col min="9753" max="9753" width="15.7109375" style="29" customWidth="1"/>
    <col min="9754" max="9754" width="10" style="29" bestFit="1" customWidth="1"/>
    <col min="9755" max="9756" width="10.5703125" style="29" customWidth="1"/>
    <col min="9757" max="9757" width="12.85546875" style="29" customWidth="1"/>
    <col min="9758" max="9758" width="10.85546875" style="29"/>
    <col min="9759" max="9759" width="21.28515625" style="29" customWidth="1"/>
    <col min="9760" max="9760" width="12.5703125" style="29" customWidth="1"/>
    <col min="9761" max="9991" width="10.85546875" style="29"/>
    <col min="9992" max="9993" width="6.5703125" style="29" customWidth="1"/>
    <col min="9994" max="9994" width="10.7109375" style="29" bestFit="1" customWidth="1"/>
    <col min="9995" max="9995" width="7.7109375" style="29" bestFit="1" customWidth="1"/>
    <col min="9996" max="9996" width="7" style="29" customWidth="1"/>
    <col min="9997" max="9997" width="6.5703125" style="29" customWidth="1"/>
    <col min="9998" max="9998" width="8.85546875" style="29" bestFit="1" customWidth="1"/>
    <col min="9999" max="10000" width="0" style="29" hidden="1" customWidth="1"/>
    <col min="10001" max="10008" width="10.85546875" style="29"/>
    <col min="10009" max="10009" width="15.7109375" style="29" customWidth="1"/>
    <col min="10010" max="10010" width="10" style="29" bestFit="1" customWidth="1"/>
    <col min="10011" max="10012" width="10.5703125" style="29" customWidth="1"/>
    <col min="10013" max="10013" width="12.85546875" style="29" customWidth="1"/>
    <col min="10014" max="10014" width="10.85546875" style="29"/>
    <col min="10015" max="10015" width="21.28515625" style="29" customWidth="1"/>
    <col min="10016" max="10016" width="12.5703125" style="29" customWidth="1"/>
    <col min="10017" max="10247" width="10.85546875" style="29"/>
    <col min="10248" max="10249" width="6.5703125" style="29" customWidth="1"/>
    <col min="10250" max="10250" width="10.7109375" style="29" bestFit="1" customWidth="1"/>
    <col min="10251" max="10251" width="7.7109375" style="29" bestFit="1" customWidth="1"/>
    <col min="10252" max="10252" width="7" style="29" customWidth="1"/>
    <col min="10253" max="10253" width="6.5703125" style="29" customWidth="1"/>
    <col min="10254" max="10254" width="8.85546875" style="29" bestFit="1" customWidth="1"/>
    <col min="10255" max="10256" width="0" style="29" hidden="1" customWidth="1"/>
    <col min="10257" max="10264" width="10.85546875" style="29"/>
    <col min="10265" max="10265" width="15.7109375" style="29" customWidth="1"/>
    <col min="10266" max="10266" width="10" style="29" bestFit="1" customWidth="1"/>
    <col min="10267" max="10268" width="10.5703125" style="29" customWidth="1"/>
    <col min="10269" max="10269" width="12.85546875" style="29" customWidth="1"/>
    <col min="10270" max="10270" width="10.85546875" style="29"/>
    <col min="10271" max="10271" width="21.28515625" style="29" customWidth="1"/>
    <col min="10272" max="10272" width="12.5703125" style="29" customWidth="1"/>
    <col min="10273" max="10503" width="10.85546875" style="29"/>
    <col min="10504" max="10505" width="6.5703125" style="29" customWidth="1"/>
    <col min="10506" max="10506" width="10.7109375" style="29" bestFit="1" customWidth="1"/>
    <col min="10507" max="10507" width="7.7109375" style="29" bestFit="1" customWidth="1"/>
    <col min="10508" max="10508" width="7" style="29" customWidth="1"/>
    <col min="10509" max="10509" width="6.5703125" style="29" customWidth="1"/>
    <col min="10510" max="10510" width="8.85546875" style="29" bestFit="1" customWidth="1"/>
    <col min="10511" max="10512" width="0" style="29" hidden="1" customWidth="1"/>
    <col min="10513" max="10520" width="10.85546875" style="29"/>
    <col min="10521" max="10521" width="15.7109375" style="29" customWidth="1"/>
    <col min="10522" max="10522" width="10" style="29" bestFit="1" customWidth="1"/>
    <col min="10523" max="10524" width="10.5703125" style="29" customWidth="1"/>
    <col min="10525" max="10525" width="12.85546875" style="29" customWidth="1"/>
    <col min="10526" max="10526" width="10.85546875" style="29"/>
    <col min="10527" max="10527" width="21.28515625" style="29" customWidth="1"/>
    <col min="10528" max="10528" width="12.5703125" style="29" customWidth="1"/>
    <col min="10529" max="10759" width="10.85546875" style="29"/>
    <col min="10760" max="10761" width="6.5703125" style="29" customWidth="1"/>
    <col min="10762" max="10762" width="10.7109375" style="29" bestFit="1" customWidth="1"/>
    <col min="10763" max="10763" width="7.7109375" style="29" bestFit="1" customWidth="1"/>
    <col min="10764" max="10764" width="7" style="29" customWidth="1"/>
    <col min="10765" max="10765" width="6.5703125" style="29" customWidth="1"/>
    <col min="10766" max="10766" width="8.85546875" style="29" bestFit="1" customWidth="1"/>
    <col min="10767" max="10768" width="0" style="29" hidden="1" customWidth="1"/>
    <col min="10769" max="10776" width="10.85546875" style="29"/>
    <col min="10777" max="10777" width="15.7109375" style="29" customWidth="1"/>
    <col min="10778" max="10778" width="10" style="29" bestFit="1" customWidth="1"/>
    <col min="10779" max="10780" width="10.5703125" style="29" customWidth="1"/>
    <col min="10781" max="10781" width="12.85546875" style="29" customWidth="1"/>
    <col min="10782" max="10782" width="10.85546875" style="29"/>
    <col min="10783" max="10783" width="21.28515625" style="29" customWidth="1"/>
    <col min="10784" max="10784" width="12.5703125" style="29" customWidth="1"/>
    <col min="10785" max="11015" width="10.85546875" style="29"/>
    <col min="11016" max="11017" width="6.5703125" style="29" customWidth="1"/>
    <col min="11018" max="11018" width="10.7109375" style="29" bestFit="1" customWidth="1"/>
    <col min="11019" max="11019" width="7.7109375" style="29" bestFit="1" customWidth="1"/>
    <col min="11020" max="11020" width="7" style="29" customWidth="1"/>
    <col min="11021" max="11021" width="6.5703125" style="29" customWidth="1"/>
    <col min="11022" max="11022" width="8.85546875" style="29" bestFit="1" customWidth="1"/>
    <col min="11023" max="11024" width="0" style="29" hidden="1" customWidth="1"/>
    <col min="11025" max="11032" width="10.85546875" style="29"/>
    <col min="11033" max="11033" width="15.7109375" style="29" customWidth="1"/>
    <col min="11034" max="11034" width="10" style="29" bestFit="1" customWidth="1"/>
    <col min="11035" max="11036" width="10.5703125" style="29" customWidth="1"/>
    <col min="11037" max="11037" width="12.85546875" style="29" customWidth="1"/>
    <col min="11038" max="11038" width="10.85546875" style="29"/>
    <col min="11039" max="11039" width="21.28515625" style="29" customWidth="1"/>
    <col min="11040" max="11040" width="12.5703125" style="29" customWidth="1"/>
    <col min="11041" max="11271" width="10.85546875" style="29"/>
    <col min="11272" max="11273" width="6.5703125" style="29" customWidth="1"/>
    <col min="11274" max="11274" width="10.7109375" style="29" bestFit="1" customWidth="1"/>
    <col min="11275" max="11275" width="7.7109375" style="29" bestFit="1" customWidth="1"/>
    <col min="11276" max="11276" width="7" style="29" customWidth="1"/>
    <col min="11277" max="11277" width="6.5703125" style="29" customWidth="1"/>
    <col min="11278" max="11278" width="8.85546875" style="29" bestFit="1" customWidth="1"/>
    <col min="11279" max="11280" width="0" style="29" hidden="1" customWidth="1"/>
    <col min="11281" max="11288" width="10.85546875" style="29"/>
    <col min="11289" max="11289" width="15.7109375" style="29" customWidth="1"/>
    <col min="11290" max="11290" width="10" style="29" bestFit="1" customWidth="1"/>
    <col min="11291" max="11292" width="10.5703125" style="29" customWidth="1"/>
    <col min="11293" max="11293" width="12.85546875" style="29" customWidth="1"/>
    <col min="11294" max="11294" width="10.85546875" style="29"/>
    <col min="11295" max="11295" width="21.28515625" style="29" customWidth="1"/>
    <col min="11296" max="11296" width="12.5703125" style="29" customWidth="1"/>
    <col min="11297" max="11527" width="10.85546875" style="29"/>
    <col min="11528" max="11529" width="6.5703125" style="29" customWidth="1"/>
    <col min="11530" max="11530" width="10.7109375" style="29" bestFit="1" customWidth="1"/>
    <col min="11531" max="11531" width="7.7109375" style="29" bestFit="1" customWidth="1"/>
    <col min="11532" max="11532" width="7" style="29" customWidth="1"/>
    <col min="11533" max="11533" width="6.5703125" style="29" customWidth="1"/>
    <col min="11534" max="11534" width="8.85546875" style="29" bestFit="1" customWidth="1"/>
    <col min="11535" max="11536" width="0" style="29" hidden="1" customWidth="1"/>
    <col min="11537" max="11544" width="10.85546875" style="29"/>
    <col min="11545" max="11545" width="15.7109375" style="29" customWidth="1"/>
    <col min="11546" max="11546" width="10" style="29" bestFit="1" customWidth="1"/>
    <col min="11547" max="11548" width="10.5703125" style="29" customWidth="1"/>
    <col min="11549" max="11549" width="12.85546875" style="29" customWidth="1"/>
    <col min="11550" max="11550" width="10.85546875" style="29"/>
    <col min="11551" max="11551" width="21.28515625" style="29" customWidth="1"/>
    <col min="11552" max="11552" width="12.5703125" style="29" customWidth="1"/>
    <col min="11553" max="11783" width="10.85546875" style="29"/>
    <col min="11784" max="11785" width="6.5703125" style="29" customWidth="1"/>
    <col min="11786" max="11786" width="10.7109375" style="29" bestFit="1" customWidth="1"/>
    <col min="11787" max="11787" width="7.7109375" style="29" bestFit="1" customWidth="1"/>
    <col min="11788" max="11788" width="7" style="29" customWidth="1"/>
    <col min="11789" max="11789" width="6.5703125" style="29" customWidth="1"/>
    <col min="11790" max="11790" width="8.85546875" style="29" bestFit="1" customWidth="1"/>
    <col min="11791" max="11792" width="0" style="29" hidden="1" customWidth="1"/>
    <col min="11793" max="11800" width="10.85546875" style="29"/>
    <col min="11801" max="11801" width="15.7109375" style="29" customWidth="1"/>
    <col min="11802" max="11802" width="10" style="29" bestFit="1" customWidth="1"/>
    <col min="11803" max="11804" width="10.5703125" style="29" customWidth="1"/>
    <col min="11805" max="11805" width="12.85546875" style="29" customWidth="1"/>
    <col min="11806" max="11806" width="10.85546875" style="29"/>
    <col min="11807" max="11807" width="21.28515625" style="29" customWidth="1"/>
    <col min="11808" max="11808" width="12.5703125" style="29" customWidth="1"/>
    <col min="11809" max="12039" width="10.85546875" style="29"/>
    <col min="12040" max="12041" width="6.5703125" style="29" customWidth="1"/>
    <col min="12042" max="12042" width="10.7109375" style="29" bestFit="1" customWidth="1"/>
    <col min="12043" max="12043" width="7.7109375" style="29" bestFit="1" customWidth="1"/>
    <col min="12044" max="12044" width="7" style="29" customWidth="1"/>
    <col min="12045" max="12045" width="6.5703125" style="29" customWidth="1"/>
    <col min="12046" max="12046" width="8.85546875" style="29" bestFit="1" customWidth="1"/>
    <col min="12047" max="12048" width="0" style="29" hidden="1" customWidth="1"/>
    <col min="12049" max="12056" width="10.85546875" style="29"/>
    <col min="12057" max="12057" width="15.7109375" style="29" customWidth="1"/>
    <col min="12058" max="12058" width="10" style="29" bestFit="1" customWidth="1"/>
    <col min="12059" max="12060" width="10.5703125" style="29" customWidth="1"/>
    <col min="12061" max="12061" width="12.85546875" style="29" customWidth="1"/>
    <col min="12062" max="12062" width="10.85546875" style="29"/>
    <col min="12063" max="12063" width="21.28515625" style="29" customWidth="1"/>
    <col min="12064" max="12064" width="12.5703125" style="29" customWidth="1"/>
    <col min="12065" max="12295" width="10.85546875" style="29"/>
    <col min="12296" max="12297" width="6.5703125" style="29" customWidth="1"/>
    <col min="12298" max="12298" width="10.7109375" style="29" bestFit="1" customWidth="1"/>
    <col min="12299" max="12299" width="7.7109375" style="29" bestFit="1" customWidth="1"/>
    <col min="12300" max="12300" width="7" style="29" customWidth="1"/>
    <col min="12301" max="12301" width="6.5703125" style="29" customWidth="1"/>
    <col min="12302" max="12302" width="8.85546875" style="29" bestFit="1" customWidth="1"/>
    <col min="12303" max="12304" width="0" style="29" hidden="1" customWidth="1"/>
    <col min="12305" max="12312" width="10.85546875" style="29"/>
    <col min="12313" max="12313" width="15.7109375" style="29" customWidth="1"/>
    <col min="12314" max="12314" width="10" style="29" bestFit="1" customWidth="1"/>
    <col min="12315" max="12316" width="10.5703125" style="29" customWidth="1"/>
    <col min="12317" max="12317" width="12.85546875" style="29" customWidth="1"/>
    <col min="12318" max="12318" width="10.85546875" style="29"/>
    <col min="12319" max="12319" width="21.28515625" style="29" customWidth="1"/>
    <col min="12320" max="12320" width="12.5703125" style="29" customWidth="1"/>
    <col min="12321" max="12551" width="10.85546875" style="29"/>
    <col min="12552" max="12553" width="6.5703125" style="29" customWidth="1"/>
    <col min="12554" max="12554" width="10.7109375" style="29" bestFit="1" customWidth="1"/>
    <col min="12555" max="12555" width="7.7109375" style="29" bestFit="1" customWidth="1"/>
    <col min="12556" max="12556" width="7" style="29" customWidth="1"/>
    <col min="12557" max="12557" width="6.5703125" style="29" customWidth="1"/>
    <col min="12558" max="12558" width="8.85546875" style="29" bestFit="1" customWidth="1"/>
    <col min="12559" max="12560" width="0" style="29" hidden="1" customWidth="1"/>
    <col min="12561" max="12568" width="10.85546875" style="29"/>
    <col min="12569" max="12569" width="15.7109375" style="29" customWidth="1"/>
    <col min="12570" max="12570" width="10" style="29" bestFit="1" customWidth="1"/>
    <col min="12571" max="12572" width="10.5703125" style="29" customWidth="1"/>
    <col min="12573" max="12573" width="12.85546875" style="29" customWidth="1"/>
    <col min="12574" max="12574" width="10.85546875" style="29"/>
    <col min="12575" max="12575" width="21.28515625" style="29" customWidth="1"/>
    <col min="12576" max="12576" width="12.5703125" style="29" customWidth="1"/>
    <col min="12577" max="12807" width="10.85546875" style="29"/>
    <col min="12808" max="12809" width="6.5703125" style="29" customWidth="1"/>
    <col min="12810" max="12810" width="10.7109375" style="29" bestFit="1" customWidth="1"/>
    <col min="12811" max="12811" width="7.7109375" style="29" bestFit="1" customWidth="1"/>
    <col min="12812" max="12812" width="7" style="29" customWidth="1"/>
    <col min="12813" max="12813" width="6.5703125" style="29" customWidth="1"/>
    <col min="12814" max="12814" width="8.85546875" style="29" bestFit="1" customWidth="1"/>
    <col min="12815" max="12816" width="0" style="29" hidden="1" customWidth="1"/>
    <col min="12817" max="12824" width="10.85546875" style="29"/>
    <col min="12825" max="12825" width="15.7109375" style="29" customWidth="1"/>
    <col min="12826" max="12826" width="10" style="29" bestFit="1" customWidth="1"/>
    <col min="12827" max="12828" width="10.5703125" style="29" customWidth="1"/>
    <col min="12829" max="12829" width="12.85546875" style="29" customWidth="1"/>
    <col min="12830" max="12830" width="10.85546875" style="29"/>
    <col min="12831" max="12831" width="21.28515625" style="29" customWidth="1"/>
    <col min="12832" max="12832" width="12.5703125" style="29" customWidth="1"/>
    <col min="12833" max="13063" width="10.85546875" style="29"/>
    <col min="13064" max="13065" width="6.5703125" style="29" customWidth="1"/>
    <col min="13066" max="13066" width="10.7109375" style="29" bestFit="1" customWidth="1"/>
    <col min="13067" max="13067" width="7.7109375" style="29" bestFit="1" customWidth="1"/>
    <col min="13068" max="13068" width="7" style="29" customWidth="1"/>
    <col min="13069" max="13069" width="6.5703125" style="29" customWidth="1"/>
    <col min="13070" max="13070" width="8.85546875" style="29" bestFit="1" customWidth="1"/>
    <col min="13071" max="13072" width="0" style="29" hidden="1" customWidth="1"/>
    <col min="13073" max="13080" width="10.85546875" style="29"/>
    <col min="13081" max="13081" width="15.7109375" style="29" customWidth="1"/>
    <col min="13082" max="13082" width="10" style="29" bestFit="1" customWidth="1"/>
    <col min="13083" max="13084" width="10.5703125" style="29" customWidth="1"/>
    <col min="13085" max="13085" width="12.85546875" style="29" customWidth="1"/>
    <col min="13086" max="13086" width="10.85546875" style="29"/>
    <col min="13087" max="13087" width="21.28515625" style="29" customWidth="1"/>
    <col min="13088" max="13088" width="12.5703125" style="29" customWidth="1"/>
    <col min="13089" max="13319" width="10.85546875" style="29"/>
    <col min="13320" max="13321" width="6.5703125" style="29" customWidth="1"/>
    <col min="13322" max="13322" width="10.7109375" style="29" bestFit="1" customWidth="1"/>
    <col min="13323" max="13323" width="7.7109375" style="29" bestFit="1" customWidth="1"/>
    <col min="13324" max="13324" width="7" style="29" customWidth="1"/>
    <col min="13325" max="13325" width="6.5703125" style="29" customWidth="1"/>
    <col min="13326" max="13326" width="8.85546875" style="29" bestFit="1" customWidth="1"/>
    <col min="13327" max="13328" width="0" style="29" hidden="1" customWidth="1"/>
    <col min="13329" max="13336" width="10.85546875" style="29"/>
    <col min="13337" max="13337" width="15.7109375" style="29" customWidth="1"/>
    <col min="13338" max="13338" width="10" style="29" bestFit="1" customWidth="1"/>
    <col min="13339" max="13340" width="10.5703125" style="29" customWidth="1"/>
    <col min="13341" max="13341" width="12.85546875" style="29" customWidth="1"/>
    <col min="13342" max="13342" width="10.85546875" style="29"/>
    <col min="13343" max="13343" width="21.28515625" style="29" customWidth="1"/>
    <col min="13344" max="13344" width="12.5703125" style="29" customWidth="1"/>
    <col min="13345" max="13575" width="10.85546875" style="29"/>
    <col min="13576" max="13577" width="6.5703125" style="29" customWidth="1"/>
    <col min="13578" max="13578" width="10.7109375" style="29" bestFit="1" customWidth="1"/>
    <col min="13579" max="13579" width="7.7109375" style="29" bestFit="1" customWidth="1"/>
    <col min="13580" max="13580" width="7" style="29" customWidth="1"/>
    <col min="13581" max="13581" width="6.5703125" style="29" customWidth="1"/>
    <col min="13582" max="13582" width="8.85546875" style="29" bestFit="1" customWidth="1"/>
    <col min="13583" max="13584" width="0" style="29" hidden="1" customWidth="1"/>
    <col min="13585" max="13592" width="10.85546875" style="29"/>
    <col min="13593" max="13593" width="15.7109375" style="29" customWidth="1"/>
    <col min="13594" max="13594" width="10" style="29" bestFit="1" customWidth="1"/>
    <col min="13595" max="13596" width="10.5703125" style="29" customWidth="1"/>
    <col min="13597" max="13597" width="12.85546875" style="29" customWidth="1"/>
    <col min="13598" max="13598" width="10.85546875" style="29"/>
    <col min="13599" max="13599" width="21.28515625" style="29" customWidth="1"/>
    <col min="13600" max="13600" width="12.5703125" style="29" customWidth="1"/>
    <col min="13601" max="13831" width="10.85546875" style="29"/>
    <col min="13832" max="13833" width="6.5703125" style="29" customWidth="1"/>
    <col min="13834" max="13834" width="10.7109375" style="29" bestFit="1" customWidth="1"/>
    <col min="13835" max="13835" width="7.7109375" style="29" bestFit="1" customWidth="1"/>
    <col min="13836" max="13836" width="7" style="29" customWidth="1"/>
    <col min="13837" max="13837" width="6.5703125" style="29" customWidth="1"/>
    <col min="13838" max="13838" width="8.85546875" style="29" bestFit="1" customWidth="1"/>
    <col min="13839" max="13840" width="0" style="29" hidden="1" customWidth="1"/>
    <col min="13841" max="13848" width="10.85546875" style="29"/>
    <col min="13849" max="13849" width="15.7109375" style="29" customWidth="1"/>
    <col min="13850" max="13850" width="10" style="29" bestFit="1" customWidth="1"/>
    <col min="13851" max="13852" width="10.5703125" style="29" customWidth="1"/>
    <col min="13853" max="13853" width="12.85546875" style="29" customWidth="1"/>
    <col min="13854" max="13854" width="10.85546875" style="29"/>
    <col min="13855" max="13855" width="21.28515625" style="29" customWidth="1"/>
    <col min="13856" max="13856" width="12.5703125" style="29" customWidth="1"/>
    <col min="13857" max="14087" width="10.85546875" style="29"/>
    <col min="14088" max="14089" width="6.5703125" style="29" customWidth="1"/>
    <col min="14090" max="14090" width="10.7109375" style="29" bestFit="1" customWidth="1"/>
    <col min="14091" max="14091" width="7.7109375" style="29" bestFit="1" customWidth="1"/>
    <col min="14092" max="14092" width="7" style="29" customWidth="1"/>
    <col min="14093" max="14093" width="6.5703125" style="29" customWidth="1"/>
    <col min="14094" max="14094" width="8.85546875" style="29" bestFit="1" customWidth="1"/>
    <col min="14095" max="14096" width="0" style="29" hidden="1" customWidth="1"/>
    <col min="14097" max="14104" width="10.85546875" style="29"/>
    <col min="14105" max="14105" width="15.7109375" style="29" customWidth="1"/>
    <col min="14106" max="14106" width="10" style="29" bestFit="1" customWidth="1"/>
    <col min="14107" max="14108" width="10.5703125" style="29" customWidth="1"/>
    <col min="14109" max="14109" width="12.85546875" style="29" customWidth="1"/>
    <col min="14110" max="14110" width="10.85546875" style="29"/>
    <col min="14111" max="14111" width="21.28515625" style="29" customWidth="1"/>
    <col min="14112" max="14112" width="12.5703125" style="29" customWidth="1"/>
    <col min="14113" max="14343" width="10.85546875" style="29"/>
    <col min="14344" max="14345" width="6.5703125" style="29" customWidth="1"/>
    <col min="14346" max="14346" width="10.7109375" style="29" bestFit="1" customWidth="1"/>
    <col min="14347" max="14347" width="7.7109375" style="29" bestFit="1" customWidth="1"/>
    <col min="14348" max="14348" width="7" style="29" customWidth="1"/>
    <col min="14349" max="14349" width="6.5703125" style="29" customWidth="1"/>
    <col min="14350" max="14350" width="8.85546875" style="29" bestFit="1" customWidth="1"/>
    <col min="14351" max="14352" width="0" style="29" hidden="1" customWidth="1"/>
    <col min="14353" max="14360" width="10.85546875" style="29"/>
    <col min="14361" max="14361" width="15.7109375" style="29" customWidth="1"/>
    <col min="14362" max="14362" width="10" style="29" bestFit="1" customWidth="1"/>
    <col min="14363" max="14364" width="10.5703125" style="29" customWidth="1"/>
    <col min="14365" max="14365" width="12.85546875" style="29" customWidth="1"/>
    <col min="14366" max="14366" width="10.85546875" style="29"/>
    <col min="14367" max="14367" width="21.28515625" style="29" customWidth="1"/>
    <col min="14368" max="14368" width="12.5703125" style="29" customWidth="1"/>
    <col min="14369" max="14599" width="10.85546875" style="29"/>
    <col min="14600" max="14601" width="6.5703125" style="29" customWidth="1"/>
    <col min="14602" max="14602" width="10.7109375" style="29" bestFit="1" customWidth="1"/>
    <col min="14603" max="14603" width="7.7109375" style="29" bestFit="1" customWidth="1"/>
    <col min="14604" max="14604" width="7" style="29" customWidth="1"/>
    <col min="14605" max="14605" width="6.5703125" style="29" customWidth="1"/>
    <col min="14606" max="14606" width="8.85546875" style="29" bestFit="1" customWidth="1"/>
    <col min="14607" max="14608" width="0" style="29" hidden="1" customWidth="1"/>
    <col min="14609" max="14616" width="10.85546875" style="29"/>
    <col min="14617" max="14617" width="15.7109375" style="29" customWidth="1"/>
    <col min="14618" max="14618" width="10" style="29" bestFit="1" customWidth="1"/>
    <col min="14619" max="14620" width="10.5703125" style="29" customWidth="1"/>
    <col min="14621" max="14621" width="12.85546875" style="29" customWidth="1"/>
    <col min="14622" max="14622" width="10.85546875" style="29"/>
    <col min="14623" max="14623" width="21.28515625" style="29" customWidth="1"/>
    <col min="14624" max="14624" width="12.5703125" style="29" customWidth="1"/>
    <col min="14625" max="14855" width="10.85546875" style="29"/>
    <col min="14856" max="14857" width="6.5703125" style="29" customWidth="1"/>
    <col min="14858" max="14858" width="10.7109375" style="29" bestFit="1" customWidth="1"/>
    <col min="14859" max="14859" width="7.7109375" style="29" bestFit="1" customWidth="1"/>
    <col min="14860" max="14860" width="7" style="29" customWidth="1"/>
    <col min="14861" max="14861" width="6.5703125" style="29" customWidth="1"/>
    <col min="14862" max="14862" width="8.85546875" style="29" bestFit="1" customWidth="1"/>
    <col min="14863" max="14864" width="0" style="29" hidden="1" customWidth="1"/>
    <col min="14865" max="14872" width="10.85546875" style="29"/>
    <col min="14873" max="14873" width="15.7109375" style="29" customWidth="1"/>
    <col min="14874" max="14874" width="10" style="29" bestFit="1" customWidth="1"/>
    <col min="14875" max="14876" width="10.5703125" style="29" customWidth="1"/>
    <col min="14877" max="14877" width="12.85546875" style="29" customWidth="1"/>
    <col min="14878" max="14878" width="10.85546875" style="29"/>
    <col min="14879" max="14879" width="21.28515625" style="29" customWidth="1"/>
    <col min="14880" max="14880" width="12.5703125" style="29" customWidth="1"/>
    <col min="14881" max="15111" width="10.85546875" style="29"/>
    <col min="15112" max="15113" width="6.5703125" style="29" customWidth="1"/>
    <col min="15114" max="15114" width="10.7109375" style="29" bestFit="1" customWidth="1"/>
    <col min="15115" max="15115" width="7.7109375" style="29" bestFit="1" customWidth="1"/>
    <col min="15116" max="15116" width="7" style="29" customWidth="1"/>
    <col min="15117" max="15117" width="6.5703125" style="29" customWidth="1"/>
    <col min="15118" max="15118" width="8.85546875" style="29" bestFit="1" customWidth="1"/>
    <col min="15119" max="15120" width="0" style="29" hidden="1" customWidth="1"/>
    <col min="15121" max="15128" width="10.85546875" style="29"/>
    <col min="15129" max="15129" width="15.7109375" style="29" customWidth="1"/>
    <col min="15130" max="15130" width="10" style="29" bestFit="1" customWidth="1"/>
    <col min="15131" max="15132" width="10.5703125" style="29" customWidth="1"/>
    <col min="15133" max="15133" width="12.85546875" style="29" customWidth="1"/>
    <col min="15134" max="15134" width="10.85546875" style="29"/>
    <col min="15135" max="15135" width="21.28515625" style="29" customWidth="1"/>
    <col min="15136" max="15136" width="12.5703125" style="29" customWidth="1"/>
    <col min="15137" max="15367" width="10.85546875" style="29"/>
    <col min="15368" max="15369" width="6.5703125" style="29" customWidth="1"/>
    <col min="15370" max="15370" width="10.7109375" style="29" bestFit="1" customWidth="1"/>
    <col min="15371" max="15371" width="7.7109375" style="29" bestFit="1" customWidth="1"/>
    <col min="15372" max="15372" width="7" style="29" customWidth="1"/>
    <col min="15373" max="15373" width="6.5703125" style="29" customWidth="1"/>
    <col min="15374" max="15374" width="8.85546875" style="29" bestFit="1" customWidth="1"/>
    <col min="15375" max="15376" width="0" style="29" hidden="1" customWidth="1"/>
    <col min="15377" max="15384" width="10.85546875" style="29"/>
    <col min="15385" max="15385" width="15.7109375" style="29" customWidth="1"/>
    <col min="15386" max="15386" width="10" style="29" bestFit="1" customWidth="1"/>
    <col min="15387" max="15388" width="10.5703125" style="29" customWidth="1"/>
    <col min="15389" max="15389" width="12.85546875" style="29" customWidth="1"/>
    <col min="15390" max="15390" width="10.85546875" style="29"/>
    <col min="15391" max="15391" width="21.28515625" style="29" customWidth="1"/>
    <col min="15392" max="15392" width="12.5703125" style="29" customWidth="1"/>
    <col min="15393" max="15623" width="10.85546875" style="29"/>
    <col min="15624" max="15625" width="6.5703125" style="29" customWidth="1"/>
    <col min="15626" max="15626" width="10.7109375" style="29" bestFit="1" customWidth="1"/>
    <col min="15627" max="15627" width="7.7109375" style="29" bestFit="1" customWidth="1"/>
    <col min="15628" max="15628" width="7" style="29" customWidth="1"/>
    <col min="15629" max="15629" width="6.5703125" style="29" customWidth="1"/>
    <col min="15630" max="15630" width="8.85546875" style="29" bestFit="1" customWidth="1"/>
    <col min="15631" max="15632" width="0" style="29" hidden="1" customWidth="1"/>
    <col min="15633" max="15640" width="10.85546875" style="29"/>
    <col min="15641" max="15641" width="15.7109375" style="29" customWidth="1"/>
    <col min="15642" max="15642" width="10" style="29" bestFit="1" customWidth="1"/>
    <col min="15643" max="15644" width="10.5703125" style="29" customWidth="1"/>
    <col min="15645" max="15645" width="12.85546875" style="29" customWidth="1"/>
    <col min="15646" max="15646" width="10.85546875" style="29"/>
    <col min="15647" max="15647" width="21.28515625" style="29" customWidth="1"/>
    <col min="15648" max="15648" width="12.5703125" style="29" customWidth="1"/>
    <col min="15649" max="15879" width="10.85546875" style="29"/>
    <col min="15880" max="15881" width="6.5703125" style="29" customWidth="1"/>
    <col min="15882" max="15882" width="10.7109375" style="29" bestFit="1" customWidth="1"/>
    <col min="15883" max="15883" width="7.7109375" style="29" bestFit="1" customWidth="1"/>
    <col min="15884" max="15884" width="7" style="29" customWidth="1"/>
    <col min="15885" max="15885" width="6.5703125" style="29" customWidth="1"/>
    <col min="15886" max="15886" width="8.85546875" style="29" bestFit="1" customWidth="1"/>
    <col min="15887" max="15888" width="0" style="29" hidden="1" customWidth="1"/>
    <col min="15889" max="15896" width="10.85546875" style="29"/>
    <col min="15897" max="15897" width="15.7109375" style="29" customWidth="1"/>
    <col min="15898" max="15898" width="10" style="29" bestFit="1" customWidth="1"/>
    <col min="15899" max="15900" width="10.5703125" style="29" customWidth="1"/>
    <col min="15901" max="15901" width="12.85546875" style="29" customWidth="1"/>
    <col min="15902" max="15902" width="10.85546875" style="29"/>
    <col min="15903" max="15903" width="21.28515625" style="29" customWidth="1"/>
    <col min="15904" max="15904" width="12.5703125" style="29" customWidth="1"/>
    <col min="15905" max="16135" width="10.85546875" style="29"/>
    <col min="16136" max="16137" width="6.5703125" style="29" customWidth="1"/>
    <col min="16138" max="16138" width="10.7109375" style="29" bestFit="1" customWidth="1"/>
    <col min="16139" max="16139" width="7.7109375" style="29" bestFit="1" customWidth="1"/>
    <col min="16140" max="16140" width="7" style="29" customWidth="1"/>
    <col min="16141" max="16141" width="6.5703125" style="29" customWidth="1"/>
    <col min="16142" max="16142" width="8.85546875" style="29" bestFit="1" customWidth="1"/>
    <col min="16143" max="16144" width="0" style="29" hidden="1" customWidth="1"/>
    <col min="16145" max="16152" width="10.85546875" style="29"/>
    <col min="16153" max="16153" width="15.7109375" style="29" customWidth="1"/>
    <col min="16154" max="16154" width="10" style="29" bestFit="1" customWidth="1"/>
    <col min="16155" max="16156" width="10.5703125" style="29" customWidth="1"/>
    <col min="16157" max="16157" width="12.85546875" style="29" customWidth="1"/>
    <col min="16158" max="16158" width="10.85546875" style="29"/>
    <col min="16159" max="16159" width="21.28515625" style="29" customWidth="1"/>
    <col min="16160" max="16160" width="12.5703125" style="29" customWidth="1"/>
    <col min="16161" max="16384" width="10.85546875" style="29"/>
  </cols>
  <sheetData>
    <row r="1" spans="1:217" s="14" customFormat="1" x14ac:dyDescent="0.2">
      <c r="A1" s="2"/>
      <c r="B1" s="3"/>
      <c r="C1" s="4"/>
      <c r="D1" s="4"/>
      <c r="E1" s="4"/>
      <c r="F1" s="4"/>
      <c r="G1" s="5"/>
      <c r="H1" s="6"/>
      <c r="I1" s="5"/>
      <c r="J1" s="7" t="s">
        <v>4</v>
      </c>
      <c r="K1" s="8"/>
      <c r="L1" s="7" t="s">
        <v>5</v>
      </c>
      <c r="M1" s="8"/>
      <c r="N1" s="7" t="s">
        <v>6</v>
      </c>
      <c r="O1" s="8"/>
      <c r="P1" s="8" t="s">
        <v>7</v>
      </c>
      <c r="Q1" s="8"/>
      <c r="R1" s="8" t="s">
        <v>623</v>
      </c>
      <c r="S1" s="9" t="s">
        <v>8</v>
      </c>
      <c r="T1" s="9"/>
      <c r="U1" s="9"/>
      <c r="V1" s="9"/>
      <c r="W1" s="9"/>
      <c r="X1" s="9"/>
      <c r="Y1" s="9"/>
      <c r="Z1" s="9" t="s">
        <v>9</v>
      </c>
      <c r="AA1" s="9" t="s">
        <v>10</v>
      </c>
      <c r="AB1" s="9" t="s">
        <v>11</v>
      </c>
      <c r="AC1" s="9" t="s">
        <v>12</v>
      </c>
      <c r="AD1" s="10"/>
      <c r="AE1" s="11"/>
      <c r="AF1" s="12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</row>
    <row r="2" spans="1:217" ht="123.75" customHeight="1" x14ac:dyDescent="0.2">
      <c r="A2" s="15" t="s">
        <v>13</v>
      </c>
      <c r="B2" s="16" t="s">
        <v>14</v>
      </c>
      <c r="C2" s="17" t="s">
        <v>15</v>
      </c>
      <c r="D2" s="17" t="s">
        <v>16</v>
      </c>
      <c r="E2" s="17" t="s">
        <v>17</v>
      </c>
      <c r="F2" s="18" t="s">
        <v>18</v>
      </c>
      <c r="G2" s="19" t="s">
        <v>19</v>
      </c>
      <c r="H2" s="20" t="s">
        <v>20</v>
      </c>
      <c r="I2" s="21" t="s">
        <v>21</v>
      </c>
      <c r="J2" s="20" t="s">
        <v>22</v>
      </c>
      <c r="K2" s="22" t="s">
        <v>23</v>
      </c>
      <c r="L2" s="20" t="s">
        <v>24</v>
      </c>
      <c r="M2" s="22" t="s">
        <v>25</v>
      </c>
      <c r="N2" s="20" t="s">
        <v>26</v>
      </c>
      <c r="O2" s="22" t="s">
        <v>27</v>
      </c>
      <c r="P2" s="20" t="s">
        <v>7</v>
      </c>
      <c r="Q2" s="22" t="s">
        <v>28</v>
      </c>
      <c r="R2" s="20" t="s">
        <v>623</v>
      </c>
      <c r="S2" s="23" t="s">
        <v>29</v>
      </c>
      <c r="T2" s="95" t="s">
        <v>575</v>
      </c>
      <c r="U2" s="95" t="s">
        <v>570</v>
      </c>
      <c r="V2" s="95" t="s">
        <v>571</v>
      </c>
      <c r="W2" s="95" t="s">
        <v>572</v>
      </c>
      <c r="X2" s="95" t="s">
        <v>573</v>
      </c>
      <c r="Y2" s="95" t="s">
        <v>574</v>
      </c>
      <c r="Z2" s="24" t="s">
        <v>30</v>
      </c>
      <c r="AA2" s="24" t="s">
        <v>31</v>
      </c>
      <c r="AB2" s="25" t="s">
        <v>11</v>
      </c>
      <c r="AC2" s="21" t="s">
        <v>12</v>
      </c>
      <c r="AD2" s="25"/>
      <c r="AE2" s="26"/>
      <c r="AF2" s="27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8"/>
      <c r="GU2" s="28"/>
      <c r="GV2" s="28"/>
      <c r="GW2" s="28"/>
      <c r="GX2" s="28"/>
      <c r="GY2" s="28"/>
      <c r="GZ2" s="28"/>
      <c r="HA2" s="28"/>
      <c r="HB2" s="28"/>
      <c r="HC2" s="28"/>
      <c r="HD2" s="28"/>
      <c r="HE2" s="28"/>
      <c r="HF2" s="28"/>
      <c r="HG2" s="28"/>
      <c r="HH2" s="28"/>
      <c r="HI2" s="29"/>
    </row>
    <row r="3" spans="1:217" s="48" customFormat="1" ht="17.25" customHeight="1" x14ac:dyDescent="0.2">
      <c r="A3" s="30" t="s">
        <v>463</v>
      </c>
      <c r="B3" s="31"/>
      <c r="C3" s="32"/>
      <c r="D3" s="32"/>
      <c r="E3" s="32"/>
      <c r="F3" s="32"/>
      <c r="G3" s="33"/>
      <c r="H3" s="34"/>
      <c r="I3" s="31"/>
      <c r="J3" s="34"/>
      <c r="K3" s="31"/>
      <c r="L3" s="34"/>
      <c r="M3" s="31"/>
      <c r="N3" s="34"/>
      <c r="O3" s="31"/>
      <c r="P3" s="31"/>
      <c r="Q3" s="31"/>
      <c r="R3" s="31"/>
      <c r="S3" s="35"/>
      <c r="T3" s="34"/>
      <c r="U3" s="34" t="str">
        <f t="shared" ref="U3:U34" si="0">IF($T3=2025,$S3,"")</f>
        <v/>
      </c>
      <c r="V3" s="34" t="str">
        <f t="shared" ref="V3:V34" si="1">IF($T3=2026,$S3,"")</f>
        <v/>
      </c>
      <c r="W3" s="34" t="str">
        <f t="shared" ref="W3:W34" si="2">IF($T3=2027,$S3,"")</f>
        <v/>
      </c>
      <c r="X3" s="34" t="str">
        <f t="shared" ref="X3:X34" si="3">IF($T3=2028,$S3,"")</f>
        <v/>
      </c>
      <c r="Y3" s="34" t="str">
        <f t="shared" ref="Y3:Y34" si="4">IF($T3=2029,$S3,"")</f>
        <v/>
      </c>
      <c r="Z3" s="34"/>
      <c r="AA3" s="36"/>
      <c r="AB3" s="32"/>
      <c r="AC3" s="31"/>
      <c r="AD3" s="47"/>
      <c r="AE3" s="49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</row>
    <row r="4" spans="1:217" s="48" customFormat="1" x14ac:dyDescent="0.2">
      <c r="A4" s="37" t="s">
        <v>33</v>
      </c>
      <c r="B4" s="51">
        <v>7</v>
      </c>
      <c r="C4" s="93" t="s">
        <v>464</v>
      </c>
      <c r="D4" s="107" t="s">
        <v>465</v>
      </c>
      <c r="E4" s="56">
        <v>1.06</v>
      </c>
      <c r="F4" s="56">
        <v>1.1000000000000001</v>
      </c>
      <c r="G4" s="52">
        <f>E4*F4</f>
        <v>1.17</v>
      </c>
      <c r="H4" s="42"/>
      <c r="I4" s="43" t="str">
        <f>IF(H4="OUI",$G4,"")</f>
        <v/>
      </c>
      <c r="J4" s="42"/>
      <c r="K4" s="41" t="str">
        <f>IF(J4="OUI",$G4,"")</f>
        <v/>
      </c>
      <c r="L4" s="42"/>
      <c r="M4" s="41" t="str">
        <f>IF(L4="OUI",$G4,"")</f>
        <v/>
      </c>
      <c r="N4" s="42"/>
      <c r="O4" s="41" t="str">
        <f>IF(N4="OUI",$G4,"")</f>
        <v/>
      </c>
      <c r="P4" s="42" t="s">
        <v>35</v>
      </c>
      <c r="Q4" s="41">
        <f>IF(P4="OUI",$G4,"")</f>
        <v>1.17</v>
      </c>
      <c r="R4" s="43" t="s">
        <v>35</v>
      </c>
      <c r="S4" s="53">
        <f>(2*E4+2*F4)*2</f>
        <v>8.64</v>
      </c>
      <c r="T4" s="101">
        <v>2028</v>
      </c>
      <c r="U4" s="40" t="str">
        <f t="shared" si="0"/>
        <v/>
      </c>
      <c r="V4" s="40" t="str">
        <f t="shared" si="1"/>
        <v/>
      </c>
      <c r="W4" s="40" t="str">
        <f t="shared" si="2"/>
        <v/>
      </c>
      <c r="X4" s="40">
        <f t="shared" si="3"/>
        <v>8.64</v>
      </c>
      <c r="Y4" s="40" t="str">
        <f t="shared" si="4"/>
        <v/>
      </c>
      <c r="Z4" s="54">
        <f t="shared" ref="Z4:Z42" si="5">+G4*2</f>
        <v>2.34</v>
      </c>
      <c r="AA4" s="55"/>
      <c r="AB4" s="56" t="s">
        <v>36</v>
      </c>
      <c r="AC4" s="55"/>
      <c r="AD4" s="47"/>
      <c r="AE4" s="49" t="s">
        <v>466</v>
      </c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  <c r="GA4" s="47"/>
      <c r="GB4" s="47"/>
      <c r="GC4" s="47"/>
      <c r="GD4" s="47"/>
      <c r="GE4" s="47"/>
      <c r="GF4" s="47"/>
      <c r="GG4" s="47"/>
      <c r="GH4" s="47"/>
      <c r="GI4" s="47"/>
      <c r="GJ4" s="47"/>
      <c r="GK4" s="47"/>
      <c r="GL4" s="47"/>
      <c r="GM4" s="47"/>
      <c r="GN4" s="47"/>
      <c r="GO4" s="47"/>
      <c r="GP4" s="47"/>
      <c r="GQ4" s="47"/>
      <c r="GR4" s="47"/>
      <c r="GS4" s="47"/>
      <c r="GT4" s="47"/>
      <c r="GU4" s="47"/>
      <c r="GV4" s="47"/>
      <c r="GW4" s="47"/>
      <c r="GX4" s="47"/>
      <c r="GY4" s="47"/>
      <c r="GZ4" s="47"/>
      <c r="HA4" s="47"/>
      <c r="HB4" s="47"/>
      <c r="HC4" s="47"/>
      <c r="HD4" s="47"/>
      <c r="HE4" s="47"/>
      <c r="HF4" s="47"/>
      <c r="HG4" s="47"/>
      <c r="HH4" s="47"/>
      <c r="HI4" s="47"/>
    </row>
    <row r="5" spans="1:217" s="48" customFormat="1" x14ac:dyDescent="0.2">
      <c r="A5" s="37" t="s">
        <v>33</v>
      </c>
      <c r="B5" s="51">
        <v>7</v>
      </c>
      <c r="C5" s="93" t="s">
        <v>467</v>
      </c>
      <c r="D5" s="107" t="s">
        <v>465</v>
      </c>
      <c r="E5" s="56">
        <v>1.06</v>
      </c>
      <c r="F5" s="56">
        <v>1.1000000000000001</v>
      </c>
      <c r="G5" s="52">
        <f t="shared" ref="G5:G29" si="6">E5*F5</f>
        <v>1.17</v>
      </c>
      <c r="H5" s="42"/>
      <c r="I5" s="43" t="str">
        <f t="shared" ref="I5:I42" si="7">IF(H5="OUI",$G5,"")</f>
        <v/>
      </c>
      <c r="J5" s="42"/>
      <c r="K5" s="41" t="str">
        <f t="shared" ref="K5:K42" si="8">IF(J5="OUI",$G5,"")</f>
        <v/>
      </c>
      <c r="L5" s="42"/>
      <c r="M5" s="41" t="str">
        <f t="shared" ref="M5:M42" si="9">IF(L5="OUI",$G5,"")</f>
        <v/>
      </c>
      <c r="N5" s="42"/>
      <c r="O5" s="41" t="str">
        <f t="shared" ref="O5:O42" si="10">IF(N5="OUI",$G5,"")</f>
        <v/>
      </c>
      <c r="P5" s="42" t="s">
        <v>35</v>
      </c>
      <c r="Q5" s="41">
        <f t="shared" ref="Q5:Q42" si="11">IF(P5="OUI",$G5,"")</f>
        <v>1.17</v>
      </c>
      <c r="R5" s="43" t="s">
        <v>35</v>
      </c>
      <c r="S5" s="53">
        <f t="shared" ref="S5:S42" si="12">(2*E5+2*F5)*2</f>
        <v>8.64</v>
      </c>
      <c r="T5" s="101">
        <v>2028</v>
      </c>
      <c r="U5" s="54" t="str">
        <f t="shared" si="0"/>
        <v/>
      </c>
      <c r="V5" s="54" t="str">
        <f t="shared" si="1"/>
        <v/>
      </c>
      <c r="W5" s="54" t="str">
        <f t="shared" si="2"/>
        <v/>
      </c>
      <c r="X5" s="54">
        <f t="shared" si="3"/>
        <v>8.64</v>
      </c>
      <c r="Y5" s="54" t="str">
        <f t="shared" si="4"/>
        <v/>
      </c>
      <c r="Z5" s="54">
        <f t="shared" si="5"/>
        <v>2.34</v>
      </c>
      <c r="AA5" s="55"/>
      <c r="AB5" s="56" t="s">
        <v>36</v>
      </c>
      <c r="AC5" s="55"/>
      <c r="AD5" s="47"/>
      <c r="AE5" s="49" t="s">
        <v>466</v>
      </c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/>
      <c r="HF5" s="47"/>
      <c r="HG5" s="47"/>
      <c r="HH5" s="47"/>
      <c r="HI5" s="47"/>
    </row>
    <row r="6" spans="1:217" s="48" customFormat="1" x14ac:dyDescent="0.2">
      <c r="A6" s="37" t="s">
        <v>33</v>
      </c>
      <c r="B6" s="51">
        <v>7</v>
      </c>
      <c r="C6" s="93" t="s">
        <v>468</v>
      </c>
      <c r="D6" s="107" t="s">
        <v>465</v>
      </c>
      <c r="E6" s="56">
        <v>1.06</v>
      </c>
      <c r="F6" s="56">
        <v>1.1000000000000001</v>
      </c>
      <c r="G6" s="52">
        <f t="shared" si="6"/>
        <v>1.17</v>
      </c>
      <c r="H6" s="42"/>
      <c r="I6" s="43" t="str">
        <f t="shared" si="7"/>
        <v/>
      </c>
      <c r="J6" s="42"/>
      <c r="K6" s="41" t="str">
        <f t="shared" si="8"/>
        <v/>
      </c>
      <c r="L6" s="42"/>
      <c r="M6" s="41" t="str">
        <f t="shared" si="9"/>
        <v/>
      </c>
      <c r="N6" s="42"/>
      <c r="O6" s="41" t="str">
        <f t="shared" si="10"/>
        <v/>
      </c>
      <c r="P6" s="42" t="s">
        <v>35</v>
      </c>
      <c r="Q6" s="41">
        <f t="shared" si="11"/>
        <v>1.17</v>
      </c>
      <c r="R6" s="43" t="s">
        <v>35</v>
      </c>
      <c r="S6" s="53">
        <f t="shared" si="12"/>
        <v>8.64</v>
      </c>
      <c r="T6" s="101">
        <v>2028</v>
      </c>
      <c r="U6" s="54" t="str">
        <f t="shared" si="0"/>
        <v/>
      </c>
      <c r="V6" s="54" t="str">
        <f t="shared" si="1"/>
        <v/>
      </c>
      <c r="W6" s="54" t="str">
        <f t="shared" si="2"/>
        <v/>
      </c>
      <c r="X6" s="54">
        <f t="shared" si="3"/>
        <v>8.64</v>
      </c>
      <c r="Y6" s="54" t="str">
        <f t="shared" si="4"/>
        <v/>
      </c>
      <c r="Z6" s="54">
        <f t="shared" si="5"/>
        <v>2.34</v>
      </c>
      <c r="AA6" s="55"/>
      <c r="AB6" s="56" t="s">
        <v>36</v>
      </c>
      <c r="AC6" s="55"/>
      <c r="AD6" s="47"/>
      <c r="AE6" s="49" t="s">
        <v>466</v>
      </c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  <c r="GV6" s="47"/>
      <c r="GW6" s="47"/>
      <c r="GX6" s="47"/>
      <c r="GY6" s="47"/>
      <c r="GZ6" s="47"/>
      <c r="HA6" s="47"/>
      <c r="HB6" s="47"/>
      <c r="HC6" s="47"/>
      <c r="HD6" s="47"/>
      <c r="HE6" s="47"/>
      <c r="HF6" s="47"/>
      <c r="HG6" s="47"/>
      <c r="HH6" s="47"/>
      <c r="HI6" s="47"/>
    </row>
    <row r="7" spans="1:217" s="48" customFormat="1" x14ac:dyDescent="0.2">
      <c r="A7" s="37" t="s">
        <v>33</v>
      </c>
      <c r="B7" s="51">
        <v>7</v>
      </c>
      <c r="C7" s="93" t="s">
        <v>469</v>
      </c>
      <c r="D7" s="107" t="s">
        <v>465</v>
      </c>
      <c r="E7" s="56">
        <v>1.06</v>
      </c>
      <c r="F7" s="56">
        <v>1.1000000000000001</v>
      </c>
      <c r="G7" s="52">
        <f t="shared" si="6"/>
        <v>1.17</v>
      </c>
      <c r="H7" s="42"/>
      <c r="I7" s="43" t="str">
        <f t="shared" si="7"/>
        <v/>
      </c>
      <c r="J7" s="42"/>
      <c r="K7" s="41" t="str">
        <f t="shared" si="8"/>
        <v/>
      </c>
      <c r="L7" s="42"/>
      <c r="M7" s="41" t="str">
        <f t="shared" si="9"/>
        <v/>
      </c>
      <c r="N7" s="42"/>
      <c r="O7" s="41" t="str">
        <f t="shared" si="10"/>
        <v/>
      </c>
      <c r="P7" s="42" t="s">
        <v>35</v>
      </c>
      <c r="Q7" s="41">
        <f t="shared" si="11"/>
        <v>1.17</v>
      </c>
      <c r="R7" s="43" t="s">
        <v>35</v>
      </c>
      <c r="S7" s="53">
        <f t="shared" si="12"/>
        <v>8.64</v>
      </c>
      <c r="T7" s="101">
        <v>2028</v>
      </c>
      <c r="U7" s="54" t="str">
        <f t="shared" si="0"/>
        <v/>
      </c>
      <c r="V7" s="54" t="str">
        <f t="shared" si="1"/>
        <v/>
      </c>
      <c r="W7" s="54" t="str">
        <f t="shared" si="2"/>
        <v/>
      </c>
      <c r="X7" s="54">
        <f t="shared" si="3"/>
        <v>8.64</v>
      </c>
      <c r="Y7" s="54" t="str">
        <f t="shared" si="4"/>
        <v/>
      </c>
      <c r="Z7" s="54">
        <f t="shared" si="5"/>
        <v>2.34</v>
      </c>
      <c r="AA7" s="55"/>
      <c r="AB7" s="56" t="s">
        <v>36</v>
      </c>
      <c r="AC7" s="55"/>
      <c r="AD7" s="47"/>
      <c r="AE7" s="49" t="s">
        <v>466</v>
      </c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</row>
    <row r="8" spans="1:217" s="48" customFormat="1" x14ac:dyDescent="0.2">
      <c r="A8" s="37" t="s">
        <v>33</v>
      </c>
      <c r="B8" s="51">
        <v>7</v>
      </c>
      <c r="C8" s="93" t="s">
        <v>470</v>
      </c>
      <c r="D8" s="107" t="s">
        <v>465</v>
      </c>
      <c r="E8" s="56">
        <v>1.06</v>
      </c>
      <c r="F8" s="56">
        <v>1.1000000000000001</v>
      </c>
      <c r="G8" s="52">
        <f t="shared" si="6"/>
        <v>1.17</v>
      </c>
      <c r="H8" s="42"/>
      <c r="I8" s="43" t="str">
        <f t="shared" si="7"/>
        <v/>
      </c>
      <c r="J8" s="42"/>
      <c r="K8" s="41" t="str">
        <f t="shared" si="8"/>
        <v/>
      </c>
      <c r="L8" s="42"/>
      <c r="M8" s="41" t="str">
        <f t="shared" si="9"/>
        <v/>
      </c>
      <c r="N8" s="42"/>
      <c r="O8" s="41" t="str">
        <f t="shared" si="10"/>
        <v/>
      </c>
      <c r="P8" s="42" t="s">
        <v>35</v>
      </c>
      <c r="Q8" s="41">
        <f t="shared" si="11"/>
        <v>1.17</v>
      </c>
      <c r="R8" s="43" t="s">
        <v>35</v>
      </c>
      <c r="S8" s="53">
        <f t="shared" si="12"/>
        <v>8.64</v>
      </c>
      <c r="T8" s="101">
        <v>2028</v>
      </c>
      <c r="U8" s="54" t="str">
        <f t="shared" si="0"/>
        <v/>
      </c>
      <c r="V8" s="54" t="str">
        <f t="shared" si="1"/>
        <v/>
      </c>
      <c r="W8" s="54" t="str">
        <f t="shared" si="2"/>
        <v/>
      </c>
      <c r="X8" s="54">
        <f t="shared" si="3"/>
        <v>8.64</v>
      </c>
      <c r="Y8" s="54" t="str">
        <f t="shared" si="4"/>
        <v/>
      </c>
      <c r="Z8" s="54">
        <f t="shared" si="5"/>
        <v>2.34</v>
      </c>
      <c r="AA8" s="55"/>
      <c r="AB8" s="56" t="s">
        <v>36</v>
      </c>
      <c r="AC8" s="55"/>
      <c r="AD8" s="47"/>
      <c r="AE8" s="49" t="s">
        <v>466</v>
      </c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  <c r="GD8" s="47"/>
      <c r="GE8" s="47"/>
      <c r="GF8" s="47"/>
      <c r="GG8" s="47"/>
      <c r="GH8" s="47"/>
      <c r="GI8" s="47"/>
      <c r="GJ8" s="47"/>
      <c r="GK8" s="47"/>
      <c r="GL8" s="47"/>
      <c r="GM8" s="47"/>
      <c r="GN8" s="47"/>
      <c r="GO8" s="47"/>
      <c r="GP8" s="47"/>
      <c r="GQ8" s="47"/>
      <c r="GR8" s="47"/>
      <c r="GS8" s="47"/>
      <c r="GT8" s="47"/>
      <c r="GU8" s="47"/>
      <c r="GV8" s="47"/>
      <c r="GW8" s="47"/>
      <c r="GX8" s="47"/>
      <c r="GY8" s="47"/>
      <c r="GZ8" s="47"/>
      <c r="HA8" s="47"/>
      <c r="HB8" s="47"/>
      <c r="HC8" s="47"/>
      <c r="HD8" s="47"/>
      <c r="HE8" s="47"/>
      <c r="HF8" s="47"/>
      <c r="HG8" s="47"/>
      <c r="HH8" s="47"/>
      <c r="HI8" s="47"/>
    </row>
    <row r="9" spans="1:217" s="48" customFormat="1" x14ac:dyDescent="0.2">
      <c r="A9" s="37" t="s">
        <v>33</v>
      </c>
      <c r="B9" s="51">
        <v>7</v>
      </c>
      <c r="C9" s="93" t="s">
        <v>471</v>
      </c>
      <c r="D9" s="107" t="s">
        <v>465</v>
      </c>
      <c r="E9" s="56">
        <v>1.06</v>
      </c>
      <c r="F9" s="56">
        <v>1.1000000000000001</v>
      </c>
      <c r="G9" s="52">
        <f t="shared" si="6"/>
        <v>1.17</v>
      </c>
      <c r="H9" s="42"/>
      <c r="I9" s="43" t="str">
        <f t="shared" si="7"/>
        <v/>
      </c>
      <c r="J9" s="42"/>
      <c r="K9" s="41" t="str">
        <f t="shared" si="8"/>
        <v/>
      </c>
      <c r="L9" s="42"/>
      <c r="M9" s="41" t="str">
        <f t="shared" si="9"/>
        <v/>
      </c>
      <c r="N9" s="42"/>
      <c r="O9" s="41" t="str">
        <f t="shared" si="10"/>
        <v/>
      </c>
      <c r="P9" s="42" t="s">
        <v>35</v>
      </c>
      <c r="Q9" s="41">
        <f t="shared" si="11"/>
        <v>1.17</v>
      </c>
      <c r="R9" s="43" t="s">
        <v>35</v>
      </c>
      <c r="S9" s="53">
        <f t="shared" si="12"/>
        <v>8.64</v>
      </c>
      <c r="T9" s="101">
        <v>2028</v>
      </c>
      <c r="U9" s="54" t="str">
        <f t="shared" si="0"/>
        <v/>
      </c>
      <c r="V9" s="54" t="str">
        <f t="shared" si="1"/>
        <v/>
      </c>
      <c r="W9" s="54" t="str">
        <f t="shared" si="2"/>
        <v/>
      </c>
      <c r="X9" s="54">
        <f t="shared" si="3"/>
        <v>8.64</v>
      </c>
      <c r="Y9" s="54" t="str">
        <f t="shared" si="4"/>
        <v/>
      </c>
      <c r="Z9" s="54">
        <f t="shared" si="5"/>
        <v>2.34</v>
      </c>
      <c r="AA9" s="55"/>
      <c r="AB9" s="56" t="s">
        <v>36</v>
      </c>
      <c r="AC9" s="55"/>
      <c r="AD9" s="47"/>
      <c r="AE9" s="49" t="s">
        <v>466</v>
      </c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</row>
    <row r="10" spans="1:217" s="48" customFormat="1" x14ac:dyDescent="0.2">
      <c r="A10" s="37" t="s">
        <v>33</v>
      </c>
      <c r="B10" s="51">
        <v>7</v>
      </c>
      <c r="C10" s="93" t="s">
        <v>472</v>
      </c>
      <c r="D10" s="107" t="s">
        <v>465</v>
      </c>
      <c r="E10" s="56">
        <v>1.06</v>
      </c>
      <c r="F10" s="56">
        <v>1.1000000000000001</v>
      </c>
      <c r="G10" s="52">
        <f t="shared" si="6"/>
        <v>1.17</v>
      </c>
      <c r="H10" s="42"/>
      <c r="I10" s="43" t="str">
        <f t="shared" si="7"/>
        <v/>
      </c>
      <c r="J10" s="42"/>
      <c r="K10" s="41" t="str">
        <f t="shared" si="8"/>
        <v/>
      </c>
      <c r="L10" s="42"/>
      <c r="M10" s="41" t="str">
        <f t="shared" si="9"/>
        <v/>
      </c>
      <c r="N10" s="42"/>
      <c r="O10" s="41" t="str">
        <f t="shared" si="10"/>
        <v/>
      </c>
      <c r="P10" s="42" t="s">
        <v>35</v>
      </c>
      <c r="Q10" s="41">
        <f t="shared" si="11"/>
        <v>1.17</v>
      </c>
      <c r="R10" s="43" t="s">
        <v>35</v>
      </c>
      <c r="S10" s="53">
        <f t="shared" si="12"/>
        <v>8.64</v>
      </c>
      <c r="T10" s="101">
        <v>2028</v>
      </c>
      <c r="U10" s="54" t="str">
        <f t="shared" si="0"/>
        <v/>
      </c>
      <c r="V10" s="54" t="str">
        <f t="shared" si="1"/>
        <v/>
      </c>
      <c r="W10" s="54" t="str">
        <f t="shared" si="2"/>
        <v/>
      </c>
      <c r="X10" s="54">
        <f t="shared" si="3"/>
        <v>8.64</v>
      </c>
      <c r="Y10" s="54" t="str">
        <f t="shared" si="4"/>
        <v/>
      </c>
      <c r="Z10" s="54">
        <f t="shared" si="5"/>
        <v>2.34</v>
      </c>
      <c r="AA10" s="55"/>
      <c r="AB10" s="56" t="s">
        <v>36</v>
      </c>
      <c r="AC10" s="55"/>
      <c r="AD10" s="47"/>
      <c r="AE10" s="49" t="s">
        <v>466</v>
      </c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</row>
    <row r="11" spans="1:217" s="48" customFormat="1" x14ac:dyDescent="0.2">
      <c r="A11" s="37" t="s">
        <v>33</v>
      </c>
      <c r="B11" s="51">
        <v>7</v>
      </c>
      <c r="C11" s="93" t="s">
        <v>473</v>
      </c>
      <c r="D11" s="107" t="s">
        <v>465</v>
      </c>
      <c r="E11" s="56">
        <v>1.06</v>
      </c>
      <c r="F11" s="56">
        <v>1.1000000000000001</v>
      </c>
      <c r="G11" s="52">
        <f t="shared" si="6"/>
        <v>1.17</v>
      </c>
      <c r="H11" s="42"/>
      <c r="I11" s="43" t="str">
        <f t="shared" si="7"/>
        <v/>
      </c>
      <c r="J11" s="42"/>
      <c r="K11" s="41" t="str">
        <f t="shared" si="8"/>
        <v/>
      </c>
      <c r="L11" s="42"/>
      <c r="M11" s="41" t="str">
        <f t="shared" si="9"/>
        <v/>
      </c>
      <c r="N11" s="42"/>
      <c r="O11" s="41" t="str">
        <f t="shared" si="10"/>
        <v/>
      </c>
      <c r="P11" s="42" t="s">
        <v>35</v>
      </c>
      <c r="Q11" s="41">
        <f t="shared" si="11"/>
        <v>1.17</v>
      </c>
      <c r="R11" s="43" t="s">
        <v>35</v>
      </c>
      <c r="S11" s="53">
        <f t="shared" si="12"/>
        <v>8.64</v>
      </c>
      <c r="T11" s="101">
        <v>2028</v>
      </c>
      <c r="U11" s="54" t="str">
        <f t="shared" si="0"/>
        <v/>
      </c>
      <c r="V11" s="54" t="str">
        <f t="shared" si="1"/>
        <v/>
      </c>
      <c r="W11" s="54" t="str">
        <f t="shared" si="2"/>
        <v/>
      </c>
      <c r="X11" s="54">
        <f t="shared" si="3"/>
        <v>8.64</v>
      </c>
      <c r="Y11" s="54" t="str">
        <f t="shared" si="4"/>
        <v/>
      </c>
      <c r="Z11" s="54">
        <f t="shared" si="5"/>
        <v>2.34</v>
      </c>
      <c r="AA11" s="55"/>
      <c r="AB11" s="56" t="s">
        <v>36</v>
      </c>
      <c r="AC11" s="55"/>
      <c r="AD11" s="47"/>
      <c r="AE11" s="49" t="s">
        <v>466</v>
      </c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</row>
    <row r="12" spans="1:217" s="48" customFormat="1" x14ac:dyDescent="0.2">
      <c r="A12" s="37" t="s">
        <v>33</v>
      </c>
      <c r="B12" s="51">
        <v>7</v>
      </c>
      <c r="C12" s="93" t="s">
        <v>474</v>
      </c>
      <c r="D12" s="107" t="s">
        <v>465</v>
      </c>
      <c r="E12" s="56">
        <v>1.06</v>
      </c>
      <c r="F12" s="56">
        <v>1.1000000000000001</v>
      </c>
      <c r="G12" s="52">
        <f t="shared" si="6"/>
        <v>1.17</v>
      </c>
      <c r="H12" s="42"/>
      <c r="I12" s="43" t="str">
        <f t="shared" si="7"/>
        <v/>
      </c>
      <c r="J12" s="42"/>
      <c r="K12" s="41" t="str">
        <f t="shared" si="8"/>
        <v/>
      </c>
      <c r="L12" s="42"/>
      <c r="M12" s="41" t="str">
        <f t="shared" si="9"/>
        <v/>
      </c>
      <c r="N12" s="42"/>
      <c r="O12" s="41" t="str">
        <f t="shared" si="10"/>
        <v/>
      </c>
      <c r="P12" s="42" t="s">
        <v>35</v>
      </c>
      <c r="Q12" s="41">
        <f t="shared" si="11"/>
        <v>1.17</v>
      </c>
      <c r="R12" s="43" t="s">
        <v>35</v>
      </c>
      <c r="S12" s="53">
        <f t="shared" si="12"/>
        <v>8.64</v>
      </c>
      <c r="T12" s="101">
        <v>2028</v>
      </c>
      <c r="U12" s="54" t="str">
        <f t="shared" si="0"/>
        <v/>
      </c>
      <c r="V12" s="54" t="str">
        <f t="shared" si="1"/>
        <v/>
      </c>
      <c r="W12" s="54" t="str">
        <f t="shared" si="2"/>
        <v/>
      </c>
      <c r="X12" s="54">
        <f t="shared" si="3"/>
        <v>8.64</v>
      </c>
      <c r="Y12" s="54" t="str">
        <f t="shared" si="4"/>
        <v/>
      </c>
      <c r="Z12" s="54">
        <f t="shared" si="5"/>
        <v>2.34</v>
      </c>
      <c r="AA12" s="55"/>
      <c r="AB12" s="56" t="s">
        <v>36</v>
      </c>
      <c r="AC12" s="55"/>
      <c r="AD12" s="47"/>
      <c r="AE12" s="49" t="s">
        <v>466</v>
      </c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</row>
    <row r="13" spans="1:217" s="48" customFormat="1" x14ac:dyDescent="0.2">
      <c r="A13" s="37" t="s">
        <v>33</v>
      </c>
      <c r="B13" s="51">
        <v>7</v>
      </c>
      <c r="C13" s="93" t="s">
        <v>475</v>
      </c>
      <c r="D13" s="107" t="s">
        <v>465</v>
      </c>
      <c r="E13" s="56">
        <v>1.06</v>
      </c>
      <c r="F13" s="56">
        <v>1.1000000000000001</v>
      </c>
      <c r="G13" s="52">
        <f t="shared" si="6"/>
        <v>1.17</v>
      </c>
      <c r="H13" s="42"/>
      <c r="I13" s="43" t="str">
        <f t="shared" si="7"/>
        <v/>
      </c>
      <c r="J13" s="42"/>
      <c r="K13" s="41" t="str">
        <f t="shared" si="8"/>
        <v/>
      </c>
      <c r="L13" s="42"/>
      <c r="M13" s="41" t="str">
        <f t="shared" si="9"/>
        <v/>
      </c>
      <c r="N13" s="42"/>
      <c r="O13" s="41" t="str">
        <f t="shared" si="10"/>
        <v/>
      </c>
      <c r="P13" s="42" t="s">
        <v>35</v>
      </c>
      <c r="Q13" s="41">
        <f t="shared" si="11"/>
        <v>1.17</v>
      </c>
      <c r="R13" s="43" t="s">
        <v>35</v>
      </c>
      <c r="S13" s="53">
        <f t="shared" si="12"/>
        <v>8.64</v>
      </c>
      <c r="T13" s="101">
        <v>2028</v>
      </c>
      <c r="U13" s="54" t="str">
        <f t="shared" si="0"/>
        <v/>
      </c>
      <c r="V13" s="54" t="str">
        <f t="shared" si="1"/>
        <v/>
      </c>
      <c r="W13" s="54" t="str">
        <f t="shared" si="2"/>
        <v/>
      </c>
      <c r="X13" s="54">
        <f t="shared" si="3"/>
        <v>8.64</v>
      </c>
      <c r="Y13" s="54" t="str">
        <f t="shared" si="4"/>
        <v/>
      </c>
      <c r="Z13" s="54">
        <f t="shared" si="5"/>
        <v>2.34</v>
      </c>
      <c r="AA13" s="55"/>
      <c r="AB13" s="56" t="s">
        <v>36</v>
      </c>
      <c r="AC13" s="55"/>
      <c r="AD13" s="47"/>
      <c r="AE13" s="49" t="s">
        <v>466</v>
      </c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</row>
    <row r="14" spans="1:217" s="48" customFormat="1" x14ac:dyDescent="0.2">
      <c r="A14" s="37" t="s">
        <v>33</v>
      </c>
      <c r="B14" s="51">
        <v>7</v>
      </c>
      <c r="C14" s="93" t="s">
        <v>476</v>
      </c>
      <c r="D14" s="107" t="s">
        <v>465</v>
      </c>
      <c r="E14" s="56">
        <v>1.06</v>
      </c>
      <c r="F14" s="56">
        <v>1.1000000000000001</v>
      </c>
      <c r="G14" s="52">
        <f t="shared" si="6"/>
        <v>1.17</v>
      </c>
      <c r="H14" s="42"/>
      <c r="I14" s="43" t="str">
        <f t="shared" si="7"/>
        <v/>
      </c>
      <c r="J14" s="42"/>
      <c r="K14" s="41" t="str">
        <f t="shared" si="8"/>
        <v/>
      </c>
      <c r="L14" s="42"/>
      <c r="M14" s="41" t="str">
        <f t="shared" si="9"/>
        <v/>
      </c>
      <c r="N14" s="42"/>
      <c r="O14" s="41" t="str">
        <f t="shared" si="10"/>
        <v/>
      </c>
      <c r="P14" s="42" t="s">
        <v>35</v>
      </c>
      <c r="Q14" s="41">
        <f t="shared" si="11"/>
        <v>1.17</v>
      </c>
      <c r="R14" s="43" t="s">
        <v>35</v>
      </c>
      <c r="S14" s="53">
        <f t="shared" si="12"/>
        <v>8.64</v>
      </c>
      <c r="T14" s="101">
        <v>2028</v>
      </c>
      <c r="U14" s="54" t="str">
        <f t="shared" si="0"/>
        <v/>
      </c>
      <c r="V14" s="54" t="str">
        <f t="shared" si="1"/>
        <v/>
      </c>
      <c r="W14" s="54" t="str">
        <f t="shared" si="2"/>
        <v/>
      </c>
      <c r="X14" s="54">
        <f t="shared" si="3"/>
        <v>8.64</v>
      </c>
      <c r="Y14" s="54" t="str">
        <f t="shared" si="4"/>
        <v/>
      </c>
      <c r="Z14" s="54">
        <f t="shared" si="5"/>
        <v>2.34</v>
      </c>
      <c r="AA14" s="55"/>
      <c r="AB14" s="56" t="s">
        <v>36</v>
      </c>
      <c r="AC14" s="55"/>
      <c r="AD14" s="47"/>
      <c r="AE14" s="49" t="s">
        <v>466</v>
      </c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</row>
    <row r="15" spans="1:217" s="48" customFormat="1" x14ac:dyDescent="0.2">
      <c r="A15" s="37" t="s">
        <v>33</v>
      </c>
      <c r="B15" s="51">
        <v>7</v>
      </c>
      <c r="C15" s="93" t="s">
        <v>477</v>
      </c>
      <c r="D15" s="107" t="s">
        <v>465</v>
      </c>
      <c r="E15" s="56">
        <v>1.06</v>
      </c>
      <c r="F15" s="56">
        <v>1.1000000000000001</v>
      </c>
      <c r="G15" s="52">
        <f t="shared" si="6"/>
        <v>1.17</v>
      </c>
      <c r="H15" s="42"/>
      <c r="I15" s="43" t="str">
        <f t="shared" si="7"/>
        <v/>
      </c>
      <c r="J15" s="42"/>
      <c r="K15" s="41" t="str">
        <f t="shared" si="8"/>
        <v/>
      </c>
      <c r="L15" s="42"/>
      <c r="M15" s="41" t="str">
        <f t="shared" si="9"/>
        <v/>
      </c>
      <c r="N15" s="42"/>
      <c r="O15" s="41" t="str">
        <f t="shared" si="10"/>
        <v/>
      </c>
      <c r="P15" s="42" t="s">
        <v>35</v>
      </c>
      <c r="Q15" s="41">
        <f t="shared" si="11"/>
        <v>1.17</v>
      </c>
      <c r="R15" s="43" t="s">
        <v>35</v>
      </c>
      <c r="S15" s="53">
        <f t="shared" si="12"/>
        <v>8.64</v>
      </c>
      <c r="T15" s="101">
        <v>2028</v>
      </c>
      <c r="U15" s="54" t="str">
        <f t="shared" si="0"/>
        <v/>
      </c>
      <c r="V15" s="54" t="str">
        <f t="shared" si="1"/>
        <v/>
      </c>
      <c r="W15" s="54" t="str">
        <f t="shared" si="2"/>
        <v/>
      </c>
      <c r="X15" s="54">
        <f t="shared" si="3"/>
        <v>8.64</v>
      </c>
      <c r="Y15" s="54" t="str">
        <f t="shared" si="4"/>
        <v/>
      </c>
      <c r="Z15" s="54">
        <f t="shared" si="5"/>
        <v>2.34</v>
      </c>
      <c r="AA15" s="55"/>
      <c r="AB15" s="56" t="s">
        <v>36</v>
      </c>
      <c r="AC15" s="55"/>
      <c r="AD15" s="47"/>
      <c r="AE15" s="49" t="s">
        <v>466</v>
      </c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</row>
    <row r="16" spans="1:217" s="48" customFormat="1" x14ac:dyDescent="0.2">
      <c r="A16" s="37" t="s">
        <v>33</v>
      </c>
      <c r="B16" s="51">
        <v>7</v>
      </c>
      <c r="C16" s="93" t="s">
        <v>478</v>
      </c>
      <c r="D16" s="107" t="s">
        <v>465</v>
      </c>
      <c r="E16" s="56">
        <v>1.06</v>
      </c>
      <c r="F16" s="56">
        <v>1.1000000000000001</v>
      </c>
      <c r="G16" s="52">
        <f t="shared" si="6"/>
        <v>1.17</v>
      </c>
      <c r="H16" s="42"/>
      <c r="I16" s="43" t="str">
        <f t="shared" si="7"/>
        <v/>
      </c>
      <c r="J16" s="42"/>
      <c r="K16" s="41" t="str">
        <f t="shared" si="8"/>
        <v/>
      </c>
      <c r="L16" s="42"/>
      <c r="M16" s="41" t="str">
        <f t="shared" si="9"/>
        <v/>
      </c>
      <c r="N16" s="42"/>
      <c r="O16" s="41" t="str">
        <f t="shared" si="10"/>
        <v/>
      </c>
      <c r="P16" s="42" t="s">
        <v>35</v>
      </c>
      <c r="Q16" s="41">
        <f t="shared" si="11"/>
        <v>1.17</v>
      </c>
      <c r="R16" s="43" t="s">
        <v>35</v>
      </c>
      <c r="S16" s="53">
        <f t="shared" si="12"/>
        <v>8.64</v>
      </c>
      <c r="T16" s="101">
        <v>2028</v>
      </c>
      <c r="U16" s="54" t="str">
        <f t="shared" si="0"/>
        <v/>
      </c>
      <c r="V16" s="54" t="str">
        <f t="shared" si="1"/>
        <v/>
      </c>
      <c r="W16" s="54" t="str">
        <f t="shared" si="2"/>
        <v/>
      </c>
      <c r="X16" s="54">
        <f t="shared" si="3"/>
        <v>8.64</v>
      </c>
      <c r="Y16" s="54" t="str">
        <f t="shared" si="4"/>
        <v/>
      </c>
      <c r="Z16" s="54">
        <f t="shared" si="5"/>
        <v>2.34</v>
      </c>
      <c r="AA16" s="55"/>
      <c r="AB16" s="56" t="s">
        <v>36</v>
      </c>
      <c r="AC16" s="55"/>
      <c r="AD16" s="47"/>
      <c r="AE16" s="49" t="s">
        <v>466</v>
      </c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</row>
    <row r="17" spans="1:217" s="48" customFormat="1" x14ac:dyDescent="0.2">
      <c r="A17" s="37" t="s">
        <v>33</v>
      </c>
      <c r="B17" s="51">
        <v>7</v>
      </c>
      <c r="C17" s="93" t="s">
        <v>479</v>
      </c>
      <c r="D17" s="107" t="s">
        <v>465</v>
      </c>
      <c r="E17" s="56">
        <v>1.06</v>
      </c>
      <c r="F17" s="56">
        <v>1.1000000000000001</v>
      </c>
      <c r="G17" s="52">
        <f t="shared" si="6"/>
        <v>1.17</v>
      </c>
      <c r="H17" s="42"/>
      <c r="I17" s="43" t="str">
        <f t="shared" si="7"/>
        <v/>
      </c>
      <c r="J17" s="42"/>
      <c r="K17" s="41" t="str">
        <f t="shared" si="8"/>
        <v/>
      </c>
      <c r="L17" s="42"/>
      <c r="M17" s="41" t="str">
        <f t="shared" si="9"/>
        <v/>
      </c>
      <c r="N17" s="42"/>
      <c r="O17" s="41" t="str">
        <f t="shared" si="10"/>
        <v/>
      </c>
      <c r="P17" s="42" t="s">
        <v>35</v>
      </c>
      <c r="Q17" s="41">
        <f t="shared" si="11"/>
        <v>1.17</v>
      </c>
      <c r="R17" s="43" t="s">
        <v>35</v>
      </c>
      <c r="S17" s="53">
        <f t="shared" si="12"/>
        <v>8.64</v>
      </c>
      <c r="T17" s="101">
        <v>2028</v>
      </c>
      <c r="U17" s="54" t="str">
        <f t="shared" si="0"/>
        <v/>
      </c>
      <c r="V17" s="54" t="str">
        <f t="shared" si="1"/>
        <v/>
      </c>
      <c r="W17" s="54" t="str">
        <f t="shared" si="2"/>
        <v/>
      </c>
      <c r="X17" s="54">
        <f t="shared" si="3"/>
        <v>8.64</v>
      </c>
      <c r="Y17" s="54" t="str">
        <f t="shared" si="4"/>
        <v/>
      </c>
      <c r="Z17" s="54">
        <f t="shared" si="5"/>
        <v>2.34</v>
      </c>
      <c r="AA17" s="55"/>
      <c r="AB17" s="56" t="s">
        <v>36</v>
      </c>
      <c r="AC17" s="55"/>
      <c r="AD17" s="47"/>
      <c r="AE17" s="49" t="s">
        <v>466</v>
      </c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</row>
    <row r="18" spans="1:217" s="48" customFormat="1" x14ac:dyDescent="0.2">
      <c r="A18" s="37" t="s">
        <v>33</v>
      </c>
      <c r="B18" s="51">
        <v>7</v>
      </c>
      <c r="C18" s="93" t="s">
        <v>480</v>
      </c>
      <c r="D18" s="107" t="s">
        <v>465</v>
      </c>
      <c r="E18" s="56">
        <v>1.06</v>
      </c>
      <c r="F18" s="56">
        <v>1.1000000000000001</v>
      </c>
      <c r="G18" s="52">
        <f t="shared" si="6"/>
        <v>1.17</v>
      </c>
      <c r="H18" s="42"/>
      <c r="I18" s="43" t="str">
        <f t="shared" si="7"/>
        <v/>
      </c>
      <c r="J18" s="42"/>
      <c r="K18" s="41" t="str">
        <f t="shared" si="8"/>
        <v/>
      </c>
      <c r="L18" s="42"/>
      <c r="M18" s="41" t="str">
        <f t="shared" si="9"/>
        <v/>
      </c>
      <c r="N18" s="42"/>
      <c r="O18" s="41" t="str">
        <f t="shared" si="10"/>
        <v/>
      </c>
      <c r="P18" s="42" t="s">
        <v>35</v>
      </c>
      <c r="Q18" s="41">
        <f t="shared" si="11"/>
        <v>1.17</v>
      </c>
      <c r="R18" s="43" t="s">
        <v>35</v>
      </c>
      <c r="S18" s="53">
        <f t="shared" si="12"/>
        <v>8.64</v>
      </c>
      <c r="T18" s="101">
        <v>2028</v>
      </c>
      <c r="U18" s="54" t="str">
        <f t="shared" si="0"/>
        <v/>
      </c>
      <c r="V18" s="54" t="str">
        <f t="shared" si="1"/>
        <v/>
      </c>
      <c r="W18" s="54" t="str">
        <f t="shared" si="2"/>
        <v/>
      </c>
      <c r="X18" s="54">
        <f t="shared" si="3"/>
        <v>8.64</v>
      </c>
      <c r="Y18" s="54" t="str">
        <f t="shared" si="4"/>
        <v/>
      </c>
      <c r="Z18" s="54">
        <f t="shared" si="5"/>
        <v>2.34</v>
      </c>
      <c r="AA18" s="55"/>
      <c r="AB18" s="56" t="s">
        <v>36</v>
      </c>
      <c r="AC18" s="55"/>
      <c r="AD18" s="47"/>
      <c r="AE18" s="49" t="s">
        <v>466</v>
      </c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</row>
    <row r="19" spans="1:217" s="48" customFormat="1" x14ac:dyDescent="0.2">
      <c r="A19" s="37" t="s">
        <v>33</v>
      </c>
      <c r="B19" s="51">
        <v>6</v>
      </c>
      <c r="C19" s="82" t="s">
        <v>700</v>
      </c>
      <c r="D19" s="107" t="s">
        <v>465</v>
      </c>
      <c r="E19" s="56">
        <v>1.06</v>
      </c>
      <c r="F19" s="56">
        <v>1.1000000000000001</v>
      </c>
      <c r="G19" s="52">
        <f t="shared" si="6"/>
        <v>1.17</v>
      </c>
      <c r="H19" s="42"/>
      <c r="I19" s="43" t="str">
        <f t="shared" si="7"/>
        <v/>
      </c>
      <c r="J19" s="42"/>
      <c r="K19" s="41" t="str">
        <f t="shared" si="8"/>
        <v/>
      </c>
      <c r="L19" s="42"/>
      <c r="M19" s="41" t="str">
        <f t="shared" si="9"/>
        <v/>
      </c>
      <c r="N19" s="42"/>
      <c r="O19" s="41" t="str">
        <f t="shared" si="10"/>
        <v/>
      </c>
      <c r="P19" s="42" t="s">
        <v>35</v>
      </c>
      <c r="Q19" s="41">
        <f t="shared" si="11"/>
        <v>1.17</v>
      </c>
      <c r="R19" s="43" t="s">
        <v>35</v>
      </c>
      <c r="S19" s="53">
        <f t="shared" si="12"/>
        <v>8.64</v>
      </c>
      <c r="T19" s="101">
        <v>2027</v>
      </c>
      <c r="U19" s="54" t="str">
        <f t="shared" si="0"/>
        <v/>
      </c>
      <c r="V19" s="54" t="str">
        <f t="shared" si="1"/>
        <v/>
      </c>
      <c r="W19" s="54">
        <f t="shared" si="2"/>
        <v>8.64</v>
      </c>
      <c r="X19" s="54" t="str">
        <f t="shared" si="3"/>
        <v/>
      </c>
      <c r="Y19" s="54" t="str">
        <f t="shared" si="4"/>
        <v/>
      </c>
      <c r="Z19" s="54">
        <f t="shared" si="5"/>
        <v>2.34</v>
      </c>
      <c r="AA19" s="55"/>
      <c r="AB19" s="56" t="s">
        <v>36</v>
      </c>
      <c r="AC19" s="55"/>
      <c r="AD19" s="47"/>
      <c r="AE19" s="49" t="s">
        <v>466</v>
      </c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</row>
    <row r="20" spans="1:217" s="48" customFormat="1" x14ac:dyDescent="0.2">
      <c r="A20" s="37" t="s">
        <v>33</v>
      </c>
      <c r="B20" s="51">
        <v>6</v>
      </c>
      <c r="C20" s="82" t="s">
        <v>701</v>
      </c>
      <c r="D20" s="107" t="s">
        <v>465</v>
      </c>
      <c r="E20" s="56">
        <v>1.06</v>
      </c>
      <c r="F20" s="56">
        <v>1.1000000000000001</v>
      </c>
      <c r="G20" s="52">
        <f t="shared" si="6"/>
        <v>1.17</v>
      </c>
      <c r="H20" s="42"/>
      <c r="I20" s="43" t="str">
        <f t="shared" si="7"/>
        <v/>
      </c>
      <c r="J20" s="42"/>
      <c r="K20" s="41" t="str">
        <f t="shared" si="8"/>
        <v/>
      </c>
      <c r="L20" s="42"/>
      <c r="M20" s="41" t="str">
        <f t="shared" si="9"/>
        <v/>
      </c>
      <c r="N20" s="42"/>
      <c r="O20" s="41" t="str">
        <f t="shared" si="10"/>
        <v/>
      </c>
      <c r="P20" s="42" t="s">
        <v>35</v>
      </c>
      <c r="Q20" s="41">
        <f t="shared" si="11"/>
        <v>1.17</v>
      </c>
      <c r="R20" s="43" t="s">
        <v>35</v>
      </c>
      <c r="S20" s="53">
        <f t="shared" si="12"/>
        <v>8.64</v>
      </c>
      <c r="T20" s="101">
        <v>2027</v>
      </c>
      <c r="U20" s="54" t="str">
        <f t="shared" si="0"/>
        <v/>
      </c>
      <c r="V20" s="54" t="str">
        <f t="shared" si="1"/>
        <v/>
      </c>
      <c r="W20" s="54">
        <f t="shared" si="2"/>
        <v>8.64</v>
      </c>
      <c r="X20" s="54" t="str">
        <f t="shared" si="3"/>
        <v/>
      </c>
      <c r="Y20" s="54" t="str">
        <f t="shared" si="4"/>
        <v/>
      </c>
      <c r="Z20" s="54">
        <f t="shared" si="5"/>
        <v>2.34</v>
      </c>
      <c r="AA20" s="55"/>
      <c r="AB20" s="56" t="s">
        <v>36</v>
      </c>
      <c r="AC20" s="55"/>
      <c r="AD20" s="47"/>
      <c r="AE20" s="49" t="s">
        <v>466</v>
      </c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</row>
    <row r="21" spans="1:217" s="48" customFormat="1" x14ac:dyDescent="0.2">
      <c r="A21" s="37" t="s">
        <v>33</v>
      </c>
      <c r="B21" s="51">
        <v>6</v>
      </c>
      <c r="C21" s="82" t="s">
        <v>697</v>
      </c>
      <c r="D21" s="107" t="s">
        <v>465</v>
      </c>
      <c r="E21" s="56">
        <v>1.06</v>
      </c>
      <c r="F21" s="56">
        <v>1.1000000000000001</v>
      </c>
      <c r="G21" s="52">
        <f t="shared" si="6"/>
        <v>1.17</v>
      </c>
      <c r="H21" s="42"/>
      <c r="I21" s="43" t="str">
        <f t="shared" si="7"/>
        <v/>
      </c>
      <c r="J21" s="42"/>
      <c r="K21" s="41" t="str">
        <f t="shared" si="8"/>
        <v/>
      </c>
      <c r="L21" s="42"/>
      <c r="M21" s="41" t="str">
        <f t="shared" si="9"/>
        <v/>
      </c>
      <c r="N21" s="42"/>
      <c r="O21" s="41" t="str">
        <f t="shared" si="10"/>
        <v/>
      </c>
      <c r="P21" s="42" t="s">
        <v>35</v>
      </c>
      <c r="Q21" s="41">
        <f t="shared" si="11"/>
        <v>1.17</v>
      </c>
      <c r="R21" s="43" t="s">
        <v>35</v>
      </c>
      <c r="S21" s="53">
        <f t="shared" si="12"/>
        <v>8.64</v>
      </c>
      <c r="T21" s="101">
        <v>2027</v>
      </c>
      <c r="U21" s="54" t="str">
        <f t="shared" si="0"/>
        <v/>
      </c>
      <c r="V21" s="54" t="str">
        <f t="shared" si="1"/>
        <v/>
      </c>
      <c r="W21" s="54">
        <f t="shared" si="2"/>
        <v>8.64</v>
      </c>
      <c r="X21" s="54" t="str">
        <f t="shared" si="3"/>
        <v/>
      </c>
      <c r="Y21" s="54" t="str">
        <f t="shared" si="4"/>
        <v/>
      </c>
      <c r="Z21" s="54">
        <f t="shared" si="5"/>
        <v>2.34</v>
      </c>
      <c r="AA21" s="55"/>
      <c r="AB21" s="56" t="s">
        <v>36</v>
      </c>
      <c r="AC21" s="55"/>
      <c r="AD21" s="47"/>
      <c r="AE21" s="49" t="s">
        <v>466</v>
      </c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</row>
    <row r="22" spans="1:217" s="48" customFormat="1" x14ac:dyDescent="0.2">
      <c r="A22" s="37" t="s">
        <v>33</v>
      </c>
      <c r="B22" s="51">
        <v>6</v>
      </c>
      <c r="C22" s="82" t="s">
        <v>702</v>
      </c>
      <c r="D22" s="107" t="s">
        <v>465</v>
      </c>
      <c r="E22" s="56">
        <v>1.35</v>
      </c>
      <c r="F22" s="56">
        <v>1.65</v>
      </c>
      <c r="G22" s="52">
        <f t="shared" si="6"/>
        <v>2.23</v>
      </c>
      <c r="H22" s="42"/>
      <c r="I22" s="43" t="str">
        <f t="shared" si="7"/>
        <v/>
      </c>
      <c r="J22" s="42"/>
      <c r="K22" s="41" t="str">
        <f t="shared" si="8"/>
        <v/>
      </c>
      <c r="L22" s="42"/>
      <c r="M22" s="41" t="str">
        <f t="shared" si="9"/>
        <v/>
      </c>
      <c r="N22" s="42"/>
      <c r="O22" s="41" t="str">
        <f t="shared" si="10"/>
        <v/>
      </c>
      <c r="P22" s="42" t="s">
        <v>35</v>
      </c>
      <c r="Q22" s="41">
        <f t="shared" si="11"/>
        <v>2.23</v>
      </c>
      <c r="R22" s="43"/>
      <c r="S22" s="53">
        <f t="shared" si="12"/>
        <v>12</v>
      </c>
      <c r="T22" s="101">
        <v>2027</v>
      </c>
      <c r="U22" s="54" t="str">
        <f t="shared" si="0"/>
        <v/>
      </c>
      <c r="V22" s="54" t="str">
        <f t="shared" si="1"/>
        <v/>
      </c>
      <c r="W22" s="54">
        <f t="shared" si="2"/>
        <v>12</v>
      </c>
      <c r="X22" s="54" t="str">
        <f t="shared" si="3"/>
        <v/>
      </c>
      <c r="Y22" s="54" t="str">
        <f t="shared" si="4"/>
        <v/>
      </c>
      <c r="Z22" s="54">
        <f t="shared" si="5"/>
        <v>4.46</v>
      </c>
      <c r="AA22" s="56" t="s">
        <v>36</v>
      </c>
      <c r="AB22" s="56"/>
      <c r="AC22" s="55"/>
      <c r="AD22" s="47"/>
      <c r="AE22" s="49" t="s">
        <v>587</v>
      </c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</row>
    <row r="23" spans="1:217" s="48" customFormat="1" x14ac:dyDescent="0.2">
      <c r="A23" s="37" t="s">
        <v>33</v>
      </c>
      <c r="B23" s="51">
        <v>6</v>
      </c>
      <c r="C23" s="82" t="s">
        <v>703</v>
      </c>
      <c r="D23" s="107" t="s">
        <v>465</v>
      </c>
      <c r="E23" s="56">
        <v>1.6</v>
      </c>
      <c r="F23" s="56">
        <v>1.1000000000000001</v>
      </c>
      <c r="G23" s="52">
        <f t="shared" si="6"/>
        <v>1.76</v>
      </c>
      <c r="H23" s="42"/>
      <c r="I23" s="43" t="str">
        <f t="shared" si="7"/>
        <v/>
      </c>
      <c r="J23" s="42"/>
      <c r="K23" s="41" t="str">
        <f t="shared" si="8"/>
        <v/>
      </c>
      <c r="L23" s="42"/>
      <c r="M23" s="41" t="str">
        <f t="shared" si="9"/>
        <v/>
      </c>
      <c r="N23" s="42"/>
      <c r="O23" s="41" t="str">
        <f t="shared" si="10"/>
        <v/>
      </c>
      <c r="P23" s="42" t="s">
        <v>35</v>
      </c>
      <c r="Q23" s="41">
        <f t="shared" si="11"/>
        <v>1.76</v>
      </c>
      <c r="R23" s="43" t="s">
        <v>35</v>
      </c>
      <c r="S23" s="53">
        <f t="shared" si="12"/>
        <v>10.8</v>
      </c>
      <c r="T23" s="101">
        <v>2027</v>
      </c>
      <c r="U23" s="54" t="str">
        <f t="shared" si="0"/>
        <v/>
      </c>
      <c r="V23" s="54" t="str">
        <f t="shared" si="1"/>
        <v/>
      </c>
      <c r="W23" s="54">
        <f t="shared" si="2"/>
        <v>10.8</v>
      </c>
      <c r="X23" s="54" t="str">
        <f t="shared" si="3"/>
        <v/>
      </c>
      <c r="Y23" s="54" t="str">
        <f t="shared" si="4"/>
        <v/>
      </c>
      <c r="Z23" s="54">
        <f t="shared" si="5"/>
        <v>3.52</v>
      </c>
      <c r="AA23" s="55"/>
      <c r="AB23" s="56" t="s">
        <v>36</v>
      </c>
      <c r="AC23" s="55"/>
      <c r="AD23" s="47"/>
      <c r="AE23" s="49" t="s">
        <v>466</v>
      </c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</row>
    <row r="24" spans="1:217" s="48" customFormat="1" x14ac:dyDescent="0.2">
      <c r="A24" s="37" t="s">
        <v>33</v>
      </c>
      <c r="B24" s="51">
        <v>6</v>
      </c>
      <c r="C24" s="82" t="s">
        <v>704</v>
      </c>
      <c r="D24" s="107" t="s">
        <v>465</v>
      </c>
      <c r="E24" s="56">
        <v>1.6</v>
      </c>
      <c r="F24" s="56">
        <v>1.1000000000000001</v>
      </c>
      <c r="G24" s="52">
        <f t="shared" si="6"/>
        <v>1.76</v>
      </c>
      <c r="H24" s="42"/>
      <c r="I24" s="43" t="str">
        <f t="shared" si="7"/>
        <v/>
      </c>
      <c r="J24" s="42"/>
      <c r="K24" s="41" t="str">
        <f t="shared" si="8"/>
        <v/>
      </c>
      <c r="L24" s="42"/>
      <c r="M24" s="41" t="str">
        <f t="shared" si="9"/>
        <v/>
      </c>
      <c r="N24" s="42"/>
      <c r="O24" s="41" t="str">
        <f t="shared" si="10"/>
        <v/>
      </c>
      <c r="P24" s="42" t="s">
        <v>35</v>
      </c>
      <c r="Q24" s="41">
        <f t="shared" si="11"/>
        <v>1.76</v>
      </c>
      <c r="R24" s="43" t="s">
        <v>35</v>
      </c>
      <c r="S24" s="53">
        <f t="shared" si="12"/>
        <v>10.8</v>
      </c>
      <c r="T24" s="101">
        <v>2027</v>
      </c>
      <c r="U24" s="54" t="str">
        <f t="shared" si="0"/>
        <v/>
      </c>
      <c r="V24" s="54" t="str">
        <f t="shared" si="1"/>
        <v/>
      </c>
      <c r="W24" s="54">
        <f t="shared" si="2"/>
        <v>10.8</v>
      </c>
      <c r="X24" s="54" t="str">
        <f t="shared" si="3"/>
        <v/>
      </c>
      <c r="Y24" s="54" t="str">
        <f t="shared" si="4"/>
        <v/>
      </c>
      <c r="Z24" s="54">
        <f t="shared" si="5"/>
        <v>3.52</v>
      </c>
      <c r="AA24" s="55"/>
      <c r="AB24" s="56" t="s">
        <v>36</v>
      </c>
      <c r="AC24" s="55"/>
      <c r="AD24" s="47"/>
      <c r="AE24" s="49" t="s">
        <v>466</v>
      </c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</row>
    <row r="25" spans="1:217" s="48" customFormat="1" x14ac:dyDescent="0.2">
      <c r="A25" s="37" t="s">
        <v>33</v>
      </c>
      <c r="B25" s="51">
        <v>6</v>
      </c>
      <c r="C25" s="82" t="s">
        <v>705</v>
      </c>
      <c r="D25" s="107" t="s">
        <v>465</v>
      </c>
      <c r="E25" s="56">
        <v>1.6</v>
      </c>
      <c r="F25" s="56">
        <v>1.1000000000000001</v>
      </c>
      <c r="G25" s="52">
        <f t="shared" si="6"/>
        <v>1.76</v>
      </c>
      <c r="H25" s="42"/>
      <c r="I25" s="43" t="str">
        <f t="shared" si="7"/>
        <v/>
      </c>
      <c r="J25" s="42"/>
      <c r="K25" s="41" t="str">
        <f t="shared" si="8"/>
        <v/>
      </c>
      <c r="L25" s="42"/>
      <c r="M25" s="41" t="str">
        <f t="shared" si="9"/>
        <v/>
      </c>
      <c r="N25" s="42"/>
      <c r="O25" s="41" t="str">
        <f t="shared" si="10"/>
        <v/>
      </c>
      <c r="P25" s="42" t="s">
        <v>35</v>
      </c>
      <c r="Q25" s="41">
        <f t="shared" si="11"/>
        <v>1.76</v>
      </c>
      <c r="R25" s="43" t="s">
        <v>35</v>
      </c>
      <c r="S25" s="53">
        <f t="shared" si="12"/>
        <v>10.8</v>
      </c>
      <c r="T25" s="101">
        <v>2027</v>
      </c>
      <c r="U25" s="54" t="str">
        <f t="shared" si="0"/>
        <v/>
      </c>
      <c r="V25" s="54" t="str">
        <f t="shared" si="1"/>
        <v/>
      </c>
      <c r="W25" s="54">
        <f t="shared" si="2"/>
        <v>10.8</v>
      </c>
      <c r="X25" s="54" t="str">
        <f t="shared" si="3"/>
        <v/>
      </c>
      <c r="Y25" s="54" t="str">
        <f t="shared" si="4"/>
        <v/>
      </c>
      <c r="Z25" s="54">
        <f t="shared" si="5"/>
        <v>3.52</v>
      </c>
      <c r="AA25" s="55"/>
      <c r="AB25" s="56" t="s">
        <v>36</v>
      </c>
      <c r="AC25" s="55"/>
      <c r="AD25" s="47"/>
      <c r="AE25" s="49" t="s">
        <v>466</v>
      </c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</row>
    <row r="26" spans="1:217" s="48" customFormat="1" x14ac:dyDescent="0.2">
      <c r="A26" s="37" t="s">
        <v>33</v>
      </c>
      <c r="B26" s="51">
        <v>6</v>
      </c>
      <c r="C26" s="82" t="s">
        <v>706</v>
      </c>
      <c r="D26" s="107" t="s">
        <v>465</v>
      </c>
      <c r="E26" s="56">
        <v>1.6</v>
      </c>
      <c r="F26" s="56">
        <v>1.1000000000000001</v>
      </c>
      <c r="G26" s="52">
        <f t="shared" si="6"/>
        <v>1.76</v>
      </c>
      <c r="H26" s="42"/>
      <c r="I26" s="43" t="str">
        <f t="shared" si="7"/>
        <v/>
      </c>
      <c r="J26" s="42"/>
      <c r="K26" s="41" t="str">
        <f t="shared" si="8"/>
        <v/>
      </c>
      <c r="L26" s="42"/>
      <c r="M26" s="41" t="str">
        <f t="shared" si="9"/>
        <v/>
      </c>
      <c r="N26" s="42"/>
      <c r="O26" s="41" t="str">
        <f t="shared" si="10"/>
        <v/>
      </c>
      <c r="P26" s="42" t="s">
        <v>35</v>
      </c>
      <c r="Q26" s="41">
        <f t="shared" si="11"/>
        <v>1.76</v>
      </c>
      <c r="R26" s="43" t="s">
        <v>35</v>
      </c>
      <c r="S26" s="53">
        <f t="shared" si="12"/>
        <v>10.8</v>
      </c>
      <c r="T26" s="101">
        <v>2027</v>
      </c>
      <c r="U26" s="54" t="str">
        <f t="shared" si="0"/>
        <v/>
      </c>
      <c r="V26" s="54" t="str">
        <f t="shared" si="1"/>
        <v/>
      </c>
      <c r="W26" s="54">
        <f t="shared" si="2"/>
        <v>10.8</v>
      </c>
      <c r="X26" s="54" t="str">
        <f t="shared" si="3"/>
        <v/>
      </c>
      <c r="Y26" s="54" t="str">
        <f t="shared" si="4"/>
        <v/>
      </c>
      <c r="Z26" s="54">
        <f t="shared" si="5"/>
        <v>3.52</v>
      </c>
      <c r="AA26" s="55"/>
      <c r="AB26" s="56" t="s">
        <v>36</v>
      </c>
      <c r="AC26" s="55"/>
      <c r="AD26" s="47"/>
      <c r="AE26" s="49" t="s">
        <v>466</v>
      </c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</row>
    <row r="27" spans="1:217" s="48" customFormat="1" x14ac:dyDescent="0.2">
      <c r="A27" s="37" t="s">
        <v>33</v>
      </c>
      <c r="B27" s="51">
        <v>6</v>
      </c>
      <c r="C27" s="82" t="s">
        <v>707</v>
      </c>
      <c r="D27" s="107" t="s">
        <v>465</v>
      </c>
      <c r="E27" s="56">
        <v>1.6</v>
      </c>
      <c r="F27" s="56">
        <v>1.1000000000000001</v>
      </c>
      <c r="G27" s="52">
        <f t="shared" si="6"/>
        <v>1.76</v>
      </c>
      <c r="H27" s="42"/>
      <c r="I27" s="43" t="str">
        <f t="shared" si="7"/>
        <v/>
      </c>
      <c r="J27" s="42"/>
      <c r="K27" s="41" t="str">
        <f t="shared" si="8"/>
        <v/>
      </c>
      <c r="L27" s="42"/>
      <c r="M27" s="41" t="str">
        <f t="shared" si="9"/>
        <v/>
      </c>
      <c r="N27" s="42"/>
      <c r="O27" s="41" t="str">
        <f t="shared" si="10"/>
        <v/>
      </c>
      <c r="P27" s="42" t="s">
        <v>35</v>
      </c>
      <c r="Q27" s="41">
        <f t="shared" si="11"/>
        <v>1.76</v>
      </c>
      <c r="R27" s="43" t="s">
        <v>35</v>
      </c>
      <c r="S27" s="53">
        <f t="shared" si="12"/>
        <v>10.8</v>
      </c>
      <c r="T27" s="101">
        <v>2027</v>
      </c>
      <c r="U27" s="54" t="str">
        <f t="shared" si="0"/>
        <v/>
      </c>
      <c r="V27" s="54" t="str">
        <f t="shared" si="1"/>
        <v/>
      </c>
      <c r="W27" s="54">
        <f t="shared" si="2"/>
        <v>10.8</v>
      </c>
      <c r="X27" s="54" t="str">
        <f t="shared" si="3"/>
        <v/>
      </c>
      <c r="Y27" s="54" t="str">
        <f t="shared" si="4"/>
        <v/>
      </c>
      <c r="Z27" s="54">
        <f t="shared" si="5"/>
        <v>3.52</v>
      </c>
      <c r="AA27" s="55"/>
      <c r="AB27" s="56" t="s">
        <v>36</v>
      </c>
      <c r="AC27" s="55"/>
      <c r="AD27" s="47"/>
      <c r="AE27" s="49" t="s">
        <v>466</v>
      </c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</row>
    <row r="28" spans="1:217" s="48" customFormat="1" x14ac:dyDescent="0.2">
      <c r="A28" s="37" t="s">
        <v>33</v>
      </c>
      <c r="B28" s="51">
        <v>6</v>
      </c>
      <c r="C28" s="82" t="s">
        <v>708</v>
      </c>
      <c r="D28" s="107" t="s">
        <v>465</v>
      </c>
      <c r="E28" s="56">
        <v>1.6</v>
      </c>
      <c r="F28" s="56">
        <v>1.1000000000000001</v>
      </c>
      <c r="G28" s="52">
        <f t="shared" si="6"/>
        <v>1.76</v>
      </c>
      <c r="H28" s="42"/>
      <c r="I28" s="43" t="str">
        <f t="shared" si="7"/>
        <v/>
      </c>
      <c r="J28" s="42"/>
      <c r="K28" s="41" t="str">
        <f t="shared" si="8"/>
        <v/>
      </c>
      <c r="L28" s="42"/>
      <c r="M28" s="41" t="str">
        <f t="shared" si="9"/>
        <v/>
      </c>
      <c r="N28" s="42"/>
      <c r="O28" s="41" t="str">
        <f t="shared" si="10"/>
        <v/>
      </c>
      <c r="P28" s="42" t="s">
        <v>35</v>
      </c>
      <c r="Q28" s="41">
        <f t="shared" si="11"/>
        <v>1.76</v>
      </c>
      <c r="R28" s="43" t="s">
        <v>35</v>
      </c>
      <c r="S28" s="53">
        <f t="shared" si="12"/>
        <v>10.8</v>
      </c>
      <c r="T28" s="101">
        <v>2027</v>
      </c>
      <c r="U28" s="54" t="str">
        <f t="shared" si="0"/>
        <v/>
      </c>
      <c r="V28" s="54" t="str">
        <f t="shared" si="1"/>
        <v/>
      </c>
      <c r="W28" s="54">
        <f t="shared" si="2"/>
        <v>10.8</v>
      </c>
      <c r="X28" s="54" t="str">
        <f t="shared" si="3"/>
        <v/>
      </c>
      <c r="Y28" s="54" t="str">
        <f t="shared" si="4"/>
        <v/>
      </c>
      <c r="Z28" s="54">
        <f t="shared" si="5"/>
        <v>3.52</v>
      </c>
      <c r="AA28" s="55"/>
      <c r="AB28" s="56" t="s">
        <v>36</v>
      </c>
      <c r="AC28" s="55"/>
      <c r="AD28" s="47"/>
      <c r="AE28" s="49" t="s">
        <v>466</v>
      </c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</row>
    <row r="29" spans="1:217" s="48" customFormat="1" x14ac:dyDescent="0.2">
      <c r="A29" s="37" t="s">
        <v>33</v>
      </c>
      <c r="B29" s="51">
        <v>6</v>
      </c>
      <c r="C29" s="82" t="s">
        <v>709</v>
      </c>
      <c r="D29" s="107" t="s">
        <v>465</v>
      </c>
      <c r="E29" s="56">
        <v>1.6</v>
      </c>
      <c r="F29" s="56">
        <v>1.1000000000000001</v>
      </c>
      <c r="G29" s="52">
        <f t="shared" si="6"/>
        <v>1.76</v>
      </c>
      <c r="H29" s="42"/>
      <c r="I29" s="43" t="str">
        <f t="shared" si="7"/>
        <v/>
      </c>
      <c r="J29" s="42"/>
      <c r="K29" s="41" t="str">
        <f t="shared" si="8"/>
        <v/>
      </c>
      <c r="L29" s="42"/>
      <c r="M29" s="41" t="str">
        <f t="shared" si="9"/>
        <v/>
      </c>
      <c r="N29" s="42"/>
      <c r="O29" s="41" t="str">
        <f t="shared" si="10"/>
        <v/>
      </c>
      <c r="P29" s="42" t="s">
        <v>35</v>
      </c>
      <c r="Q29" s="41">
        <f t="shared" si="11"/>
        <v>1.76</v>
      </c>
      <c r="R29" s="43" t="s">
        <v>35</v>
      </c>
      <c r="S29" s="53">
        <f t="shared" si="12"/>
        <v>10.8</v>
      </c>
      <c r="T29" s="101">
        <v>2027</v>
      </c>
      <c r="U29" s="54" t="str">
        <f t="shared" si="0"/>
        <v/>
      </c>
      <c r="V29" s="54" t="str">
        <f t="shared" si="1"/>
        <v/>
      </c>
      <c r="W29" s="54">
        <f t="shared" si="2"/>
        <v>10.8</v>
      </c>
      <c r="X29" s="54" t="str">
        <f t="shared" si="3"/>
        <v/>
      </c>
      <c r="Y29" s="54" t="str">
        <f t="shared" si="4"/>
        <v/>
      </c>
      <c r="Z29" s="54">
        <f t="shared" si="5"/>
        <v>3.52</v>
      </c>
      <c r="AA29" s="55"/>
      <c r="AB29" s="56" t="s">
        <v>36</v>
      </c>
      <c r="AC29" s="55"/>
      <c r="AD29" s="47"/>
      <c r="AE29" s="49" t="s">
        <v>466</v>
      </c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</row>
    <row r="30" spans="1:217" s="48" customFormat="1" x14ac:dyDescent="0.2">
      <c r="A30" s="37" t="s">
        <v>33</v>
      </c>
      <c r="B30" s="51">
        <v>6</v>
      </c>
      <c r="C30" s="82" t="s">
        <v>710</v>
      </c>
      <c r="D30" s="107" t="s">
        <v>465</v>
      </c>
      <c r="E30" s="56">
        <v>0.92</v>
      </c>
      <c r="F30" s="56">
        <v>0.92</v>
      </c>
      <c r="G30" s="58">
        <v>1</v>
      </c>
      <c r="H30" s="42"/>
      <c r="I30" s="43" t="str">
        <f t="shared" si="7"/>
        <v/>
      </c>
      <c r="J30" s="42"/>
      <c r="K30" s="41" t="str">
        <f t="shared" si="8"/>
        <v/>
      </c>
      <c r="L30" s="42"/>
      <c r="M30" s="41" t="str">
        <f t="shared" si="9"/>
        <v/>
      </c>
      <c r="N30" s="42"/>
      <c r="O30" s="41" t="str">
        <f t="shared" si="10"/>
        <v/>
      </c>
      <c r="P30" s="42" t="s">
        <v>35</v>
      </c>
      <c r="Q30" s="41">
        <f t="shared" si="11"/>
        <v>1</v>
      </c>
      <c r="R30" s="43" t="s">
        <v>35</v>
      </c>
      <c r="S30" s="53">
        <f t="shared" si="12"/>
        <v>7.36</v>
      </c>
      <c r="T30" s="101">
        <v>2027</v>
      </c>
      <c r="U30" s="54" t="str">
        <f t="shared" si="0"/>
        <v/>
      </c>
      <c r="V30" s="54" t="str">
        <f t="shared" si="1"/>
        <v/>
      </c>
      <c r="W30" s="54">
        <f t="shared" si="2"/>
        <v>7.36</v>
      </c>
      <c r="X30" s="54" t="str">
        <f t="shared" si="3"/>
        <v/>
      </c>
      <c r="Y30" s="54" t="str">
        <f t="shared" si="4"/>
        <v/>
      </c>
      <c r="Z30" s="54">
        <f t="shared" si="5"/>
        <v>2</v>
      </c>
      <c r="AA30" s="56" t="s">
        <v>36</v>
      </c>
      <c r="AB30" s="56"/>
      <c r="AC30" s="55"/>
      <c r="AD30" s="47"/>
      <c r="AE30" s="49" t="s">
        <v>587</v>
      </c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</row>
    <row r="31" spans="1:217" s="48" customFormat="1" x14ac:dyDescent="0.2">
      <c r="A31" s="37" t="s">
        <v>33</v>
      </c>
      <c r="B31" s="51">
        <v>6</v>
      </c>
      <c r="C31" s="82" t="s">
        <v>711</v>
      </c>
      <c r="D31" s="107" t="s">
        <v>465</v>
      </c>
      <c r="E31" s="56">
        <v>0.92</v>
      </c>
      <c r="F31" s="56">
        <v>0.92</v>
      </c>
      <c r="G31" s="58">
        <v>1</v>
      </c>
      <c r="H31" s="42"/>
      <c r="I31" s="43" t="str">
        <f t="shared" si="7"/>
        <v/>
      </c>
      <c r="J31" s="42"/>
      <c r="K31" s="41" t="str">
        <f t="shared" si="8"/>
        <v/>
      </c>
      <c r="L31" s="42"/>
      <c r="M31" s="41" t="str">
        <f t="shared" si="9"/>
        <v/>
      </c>
      <c r="N31" s="42"/>
      <c r="O31" s="41" t="str">
        <f t="shared" si="10"/>
        <v/>
      </c>
      <c r="P31" s="42" t="s">
        <v>35</v>
      </c>
      <c r="Q31" s="41">
        <f t="shared" si="11"/>
        <v>1</v>
      </c>
      <c r="R31" s="43" t="s">
        <v>35</v>
      </c>
      <c r="S31" s="53">
        <f t="shared" si="12"/>
        <v>7.36</v>
      </c>
      <c r="T31" s="101">
        <v>2027</v>
      </c>
      <c r="U31" s="54" t="str">
        <f t="shared" si="0"/>
        <v/>
      </c>
      <c r="V31" s="54" t="str">
        <f t="shared" si="1"/>
        <v/>
      </c>
      <c r="W31" s="54">
        <f t="shared" si="2"/>
        <v>7.36</v>
      </c>
      <c r="X31" s="54" t="str">
        <f t="shared" si="3"/>
        <v/>
      </c>
      <c r="Y31" s="54" t="str">
        <f t="shared" si="4"/>
        <v/>
      </c>
      <c r="Z31" s="54">
        <f t="shared" si="5"/>
        <v>2</v>
      </c>
      <c r="AA31" s="56" t="s">
        <v>36</v>
      </c>
      <c r="AB31" s="56"/>
      <c r="AC31" s="55"/>
      <c r="AD31" s="47"/>
      <c r="AE31" s="49" t="s">
        <v>587</v>
      </c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</row>
    <row r="32" spans="1:217" s="48" customFormat="1" x14ac:dyDescent="0.2">
      <c r="A32" s="37" t="s">
        <v>33</v>
      </c>
      <c r="B32" s="51">
        <v>6</v>
      </c>
      <c r="C32" s="82" t="s">
        <v>712</v>
      </c>
      <c r="D32" s="107" t="s">
        <v>465</v>
      </c>
      <c r="E32" s="56">
        <v>1</v>
      </c>
      <c r="F32" s="56">
        <v>0.7</v>
      </c>
      <c r="G32" s="58">
        <v>1</v>
      </c>
      <c r="H32" s="42"/>
      <c r="I32" s="43" t="str">
        <f t="shared" si="7"/>
        <v/>
      </c>
      <c r="J32" s="42"/>
      <c r="K32" s="41" t="str">
        <f t="shared" si="8"/>
        <v/>
      </c>
      <c r="L32" s="42"/>
      <c r="M32" s="41" t="str">
        <f t="shared" si="9"/>
        <v/>
      </c>
      <c r="N32" s="42"/>
      <c r="O32" s="41" t="str">
        <f t="shared" si="10"/>
        <v/>
      </c>
      <c r="P32" s="42" t="s">
        <v>35</v>
      </c>
      <c r="Q32" s="41">
        <f t="shared" si="11"/>
        <v>1</v>
      </c>
      <c r="R32" s="43" t="s">
        <v>35</v>
      </c>
      <c r="S32" s="53">
        <f t="shared" si="12"/>
        <v>6.8</v>
      </c>
      <c r="T32" s="101">
        <v>2027</v>
      </c>
      <c r="U32" s="54" t="str">
        <f t="shared" si="0"/>
        <v/>
      </c>
      <c r="V32" s="54" t="str">
        <f t="shared" si="1"/>
        <v/>
      </c>
      <c r="W32" s="54">
        <f t="shared" si="2"/>
        <v>6.8</v>
      </c>
      <c r="X32" s="54" t="str">
        <f t="shared" si="3"/>
        <v/>
      </c>
      <c r="Y32" s="54" t="str">
        <f t="shared" si="4"/>
        <v/>
      </c>
      <c r="Z32" s="54">
        <f t="shared" si="5"/>
        <v>2</v>
      </c>
      <c r="AA32" s="55"/>
      <c r="AB32" s="56" t="s">
        <v>36</v>
      </c>
      <c r="AC32" s="55"/>
      <c r="AD32" s="47"/>
      <c r="AE32" s="49" t="s">
        <v>482</v>
      </c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</row>
    <row r="33" spans="1:217" s="48" customFormat="1" x14ac:dyDescent="0.2">
      <c r="A33" s="37" t="s">
        <v>33</v>
      </c>
      <c r="B33" s="51">
        <v>6</v>
      </c>
      <c r="C33" s="82" t="s">
        <v>713</v>
      </c>
      <c r="D33" s="107" t="s">
        <v>465</v>
      </c>
      <c r="E33" s="56">
        <v>0.72</v>
      </c>
      <c r="F33" s="56">
        <v>0.92</v>
      </c>
      <c r="G33" s="58">
        <v>1</v>
      </c>
      <c r="H33" s="42"/>
      <c r="I33" s="43" t="str">
        <f t="shared" si="7"/>
        <v/>
      </c>
      <c r="J33" s="42"/>
      <c r="K33" s="41" t="str">
        <f t="shared" si="8"/>
        <v/>
      </c>
      <c r="L33" s="42"/>
      <c r="M33" s="41" t="str">
        <f t="shared" si="9"/>
        <v/>
      </c>
      <c r="N33" s="42"/>
      <c r="O33" s="41" t="str">
        <f t="shared" si="10"/>
        <v/>
      </c>
      <c r="P33" s="42" t="s">
        <v>35</v>
      </c>
      <c r="Q33" s="41">
        <f t="shared" si="11"/>
        <v>1</v>
      </c>
      <c r="R33" s="43" t="s">
        <v>35</v>
      </c>
      <c r="S33" s="53">
        <f t="shared" si="12"/>
        <v>6.56</v>
      </c>
      <c r="T33" s="101">
        <v>2027</v>
      </c>
      <c r="U33" s="54" t="str">
        <f t="shared" si="0"/>
        <v/>
      </c>
      <c r="V33" s="54" t="str">
        <f t="shared" si="1"/>
        <v/>
      </c>
      <c r="W33" s="54">
        <f t="shared" si="2"/>
        <v>6.56</v>
      </c>
      <c r="X33" s="54" t="str">
        <f t="shared" si="3"/>
        <v/>
      </c>
      <c r="Y33" s="54" t="str">
        <f t="shared" si="4"/>
        <v/>
      </c>
      <c r="Z33" s="54">
        <f t="shared" si="5"/>
        <v>2</v>
      </c>
      <c r="AA33" s="55"/>
      <c r="AB33" s="56" t="s">
        <v>36</v>
      </c>
      <c r="AC33" s="55"/>
      <c r="AD33" s="47"/>
      <c r="AE33" s="49" t="s">
        <v>466</v>
      </c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</row>
    <row r="34" spans="1:217" s="48" customFormat="1" x14ac:dyDescent="0.2">
      <c r="A34" s="37" t="s">
        <v>33</v>
      </c>
      <c r="B34" s="51">
        <v>6</v>
      </c>
      <c r="C34" s="82" t="s">
        <v>714</v>
      </c>
      <c r="D34" s="107" t="s">
        <v>465</v>
      </c>
      <c r="E34" s="56">
        <v>0.78</v>
      </c>
      <c r="F34" s="56">
        <v>0.78</v>
      </c>
      <c r="G34" s="58">
        <v>1</v>
      </c>
      <c r="H34" s="42"/>
      <c r="I34" s="43" t="str">
        <f t="shared" si="7"/>
        <v/>
      </c>
      <c r="J34" s="42"/>
      <c r="K34" s="41" t="str">
        <f t="shared" si="8"/>
        <v/>
      </c>
      <c r="L34" s="42"/>
      <c r="M34" s="41" t="str">
        <f t="shared" si="9"/>
        <v/>
      </c>
      <c r="N34" s="42"/>
      <c r="O34" s="41" t="str">
        <f t="shared" si="10"/>
        <v/>
      </c>
      <c r="P34" s="42" t="s">
        <v>35</v>
      </c>
      <c r="Q34" s="41">
        <f t="shared" si="11"/>
        <v>1</v>
      </c>
      <c r="R34" s="43" t="s">
        <v>35</v>
      </c>
      <c r="S34" s="53">
        <f t="shared" si="12"/>
        <v>6.24</v>
      </c>
      <c r="T34" s="101">
        <v>2027</v>
      </c>
      <c r="U34" s="54" t="str">
        <f t="shared" si="0"/>
        <v/>
      </c>
      <c r="V34" s="54" t="str">
        <f t="shared" si="1"/>
        <v/>
      </c>
      <c r="W34" s="54">
        <f t="shared" si="2"/>
        <v>6.24</v>
      </c>
      <c r="X34" s="54" t="str">
        <f t="shared" si="3"/>
        <v/>
      </c>
      <c r="Y34" s="54" t="str">
        <f t="shared" si="4"/>
        <v/>
      </c>
      <c r="Z34" s="54">
        <f t="shared" si="5"/>
        <v>2</v>
      </c>
      <c r="AA34" s="55"/>
      <c r="AB34" s="56" t="s">
        <v>36</v>
      </c>
      <c r="AC34" s="55"/>
      <c r="AD34" s="47"/>
      <c r="AE34" s="49" t="s">
        <v>483</v>
      </c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</row>
    <row r="35" spans="1:217" s="48" customFormat="1" x14ac:dyDescent="0.2">
      <c r="A35" s="37" t="s">
        <v>33</v>
      </c>
      <c r="B35" s="51">
        <v>6</v>
      </c>
      <c r="C35" s="82" t="s">
        <v>715</v>
      </c>
      <c r="D35" s="107" t="s">
        <v>465</v>
      </c>
      <c r="E35" s="56">
        <v>0.72</v>
      </c>
      <c r="F35" s="56">
        <v>0.92</v>
      </c>
      <c r="G35" s="58">
        <v>1</v>
      </c>
      <c r="H35" s="42"/>
      <c r="I35" s="43" t="str">
        <f t="shared" si="7"/>
        <v/>
      </c>
      <c r="J35" s="42"/>
      <c r="K35" s="41" t="str">
        <f t="shared" si="8"/>
        <v/>
      </c>
      <c r="L35" s="42"/>
      <c r="M35" s="41" t="str">
        <f t="shared" si="9"/>
        <v/>
      </c>
      <c r="N35" s="42"/>
      <c r="O35" s="41" t="str">
        <f t="shared" si="10"/>
        <v/>
      </c>
      <c r="P35" s="42" t="s">
        <v>35</v>
      </c>
      <c r="Q35" s="41">
        <f t="shared" si="11"/>
        <v>1</v>
      </c>
      <c r="R35" s="43" t="s">
        <v>35</v>
      </c>
      <c r="S35" s="53">
        <f t="shared" si="12"/>
        <v>6.56</v>
      </c>
      <c r="T35" s="101">
        <v>2027</v>
      </c>
      <c r="U35" s="54" t="str">
        <f t="shared" ref="U35:U52" si="13">IF($T35=2025,$S35,"")</f>
        <v/>
      </c>
      <c r="V35" s="54" t="str">
        <f t="shared" ref="V35:V52" si="14">IF($T35=2026,$S35,"")</f>
        <v/>
      </c>
      <c r="W35" s="54">
        <f t="shared" ref="W35:W52" si="15">IF($T35=2027,$S35,"")</f>
        <v>6.56</v>
      </c>
      <c r="X35" s="54" t="str">
        <f t="shared" ref="X35:X52" si="16">IF($T35=2028,$S35,"")</f>
        <v/>
      </c>
      <c r="Y35" s="54" t="str">
        <f t="shared" ref="Y35:Y52" si="17">IF($T35=2029,$S35,"")</f>
        <v/>
      </c>
      <c r="Z35" s="54">
        <f t="shared" si="5"/>
        <v>2</v>
      </c>
      <c r="AA35" s="55"/>
      <c r="AB35" s="56" t="s">
        <v>36</v>
      </c>
      <c r="AC35" s="55"/>
      <c r="AD35" s="47"/>
      <c r="AE35" s="49" t="s">
        <v>466</v>
      </c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</row>
    <row r="36" spans="1:217" s="48" customFormat="1" x14ac:dyDescent="0.2">
      <c r="A36" s="37" t="s">
        <v>33</v>
      </c>
      <c r="B36" s="51">
        <v>6</v>
      </c>
      <c r="C36" s="82" t="s">
        <v>716</v>
      </c>
      <c r="D36" s="107" t="s">
        <v>465</v>
      </c>
      <c r="E36" s="56">
        <v>0.92</v>
      </c>
      <c r="F36" s="56">
        <v>0.92</v>
      </c>
      <c r="G36" s="58">
        <v>1</v>
      </c>
      <c r="H36" s="42"/>
      <c r="I36" s="43" t="str">
        <f t="shared" si="7"/>
        <v/>
      </c>
      <c r="J36" s="42"/>
      <c r="K36" s="41" t="str">
        <f t="shared" si="8"/>
        <v/>
      </c>
      <c r="L36" s="42"/>
      <c r="M36" s="41" t="str">
        <f t="shared" si="9"/>
        <v/>
      </c>
      <c r="N36" s="42"/>
      <c r="O36" s="41" t="str">
        <f t="shared" si="10"/>
        <v/>
      </c>
      <c r="P36" s="42" t="s">
        <v>35</v>
      </c>
      <c r="Q36" s="41">
        <f t="shared" si="11"/>
        <v>1</v>
      </c>
      <c r="R36" s="43" t="s">
        <v>35</v>
      </c>
      <c r="S36" s="53">
        <f t="shared" si="12"/>
        <v>7.36</v>
      </c>
      <c r="T36" s="101">
        <v>2027</v>
      </c>
      <c r="U36" s="54" t="str">
        <f t="shared" si="13"/>
        <v/>
      </c>
      <c r="V36" s="54" t="str">
        <f t="shared" si="14"/>
        <v/>
      </c>
      <c r="W36" s="54">
        <f t="shared" si="15"/>
        <v>7.36</v>
      </c>
      <c r="X36" s="54" t="str">
        <f t="shared" si="16"/>
        <v/>
      </c>
      <c r="Y36" s="54" t="str">
        <f t="shared" si="17"/>
        <v/>
      </c>
      <c r="Z36" s="54">
        <f t="shared" si="5"/>
        <v>2</v>
      </c>
      <c r="AA36" s="56" t="s">
        <v>36</v>
      </c>
      <c r="AB36" s="56"/>
      <c r="AC36" s="55"/>
      <c r="AD36" s="47"/>
      <c r="AE36" s="49" t="s">
        <v>587</v>
      </c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</row>
    <row r="37" spans="1:217" s="48" customFormat="1" x14ac:dyDescent="0.2">
      <c r="A37" s="37" t="s">
        <v>33</v>
      </c>
      <c r="B37" s="51">
        <v>6</v>
      </c>
      <c r="C37" s="82" t="s">
        <v>717</v>
      </c>
      <c r="D37" s="107" t="s">
        <v>465</v>
      </c>
      <c r="E37" s="56">
        <v>0.92</v>
      </c>
      <c r="F37" s="56">
        <v>0.92</v>
      </c>
      <c r="G37" s="58">
        <v>1</v>
      </c>
      <c r="H37" s="42"/>
      <c r="I37" s="43" t="str">
        <f t="shared" si="7"/>
        <v/>
      </c>
      <c r="J37" s="42"/>
      <c r="K37" s="41" t="str">
        <f t="shared" si="8"/>
        <v/>
      </c>
      <c r="L37" s="42"/>
      <c r="M37" s="41" t="str">
        <f t="shared" si="9"/>
        <v/>
      </c>
      <c r="N37" s="42"/>
      <c r="O37" s="41" t="str">
        <f t="shared" si="10"/>
        <v/>
      </c>
      <c r="P37" s="42" t="s">
        <v>35</v>
      </c>
      <c r="Q37" s="41">
        <f t="shared" si="11"/>
        <v>1</v>
      </c>
      <c r="R37" s="43" t="s">
        <v>35</v>
      </c>
      <c r="S37" s="53">
        <f t="shared" si="12"/>
        <v>7.36</v>
      </c>
      <c r="T37" s="101">
        <v>2027</v>
      </c>
      <c r="U37" s="54" t="str">
        <f t="shared" si="13"/>
        <v/>
      </c>
      <c r="V37" s="54" t="str">
        <f t="shared" si="14"/>
        <v/>
      </c>
      <c r="W37" s="54">
        <f t="shared" si="15"/>
        <v>7.36</v>
      </c>
      <c r="X37" s="54" t="str">
        <f t="shared" si="16"/>
        <v/>
      </c>
      <c r="Y37" s="54" t="str">
        <f t="shared" si="17"/>
        <v/>
      </c>
      <c r="Z37" s="54">
        <f t="shared" si="5"/>
        <v>2</v>
      </c>
      <c r="AA37" s="56" t="s">
        <v>36</v>
      </c>
      <c r="AB37" s="56"/>
      <c r="AC37" s="55"/>
      <c r="AD37" s="47"/>
      <c r="AE37" s="49" t="s">
        <v>587</v>
      </c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</row>
    <row r="38" spans="1:217" s="48" customFormat="1" x14ac:dyDescent="0.2">
      <c r="A38" s="37" t="s">
        <v>33</v>
      </c>
      <c r="B38" s="51">
        <v>6</v>
      </c>
      <c r="C38" s="82" t="s">
        <v>484</v>
      </c>
      <c r="D38" s="107" t="s">
        <v>438</v>
      </c>
      <c r="E38" s="56">
        <v>0.82</v>
      </c>
      <c r="F38" s="56">
        <v>0.82</v>
      </c>
      <c r="G38" s="58">
        <v>1</v>
      </c>
      <c r="H38" s="42"/>
      <c r="I38" s="43" t="str">
        <f t="shared" si="7"/>
        <v/>
      </c>
      <c r="J38" s="42"/>
      <c r="K38" s="41" t="str">
        <f t="shared" si="8"/>
        <v/>
      </c>
      <c r="L38" s="42"/>
      <c r="M38" s="41" t="str">
        <f t="shared" si="9"/>
        <v/>
      </c>
      <c r="N38" s="42"/>
      <c r="O38" s="41" t="str">
        <f t="shared" si="10"/>
        <v/>
      </c>
      <c r="P38" s="42" t="s">
        <v>35</v>
      </c>
      <c r="Q38" s="41">
        <f t="shared" si="11"/>
        <v>1</v>
      </c>
      <c r="R38" s="43"/>
      <c r="S38" s="53">
        <f t="shared" si="12"/>
        <v>6.56</v>
      </c>
      <c r="T38" s="101">
        <v>2027</v>
      </c>
      <c r="U38" s="54" t="str">
        <f t="shared" si="13"/>
        <v/>
      </c>
      <c r="V38" s="54" t="str">
        <f t="shared" si="14"/>
        <v/>
      </c>
      <c r="W38" s="54">
        <f t="shared" si="15"/>
        <v>6.56</v>
      </c>
      <c r="X38" s="54" t="str">
        <f t="shared" si="16"/>
        <v/>
      </c>
      <c r="Y38" s="54" t="str">
        <f t="shared" si="17"/>
        <v/>
      </c>
      <c r="Z38" s="54">
        <f t="shared" si="5"/>
        <v>2</v>
      </c>
      <c r="AA38" s="55"/>
      <c r="AB38" s="56" t="s">
        <v>36</v>
      </c>
      <c r="AC38" s="55"/>
      <c r="AD38" s="47"/>
      <c r="AE38" s="49" t="s">
        <v>482</v>
      </c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</row>
    <row r="39" spans="1:217" s="48" customFormat="1" x14ac:dyDescent="0.2">
      <c r="A39" s="37" t="s">
        <v>203</v>
      </c>
      <c r="B39" s="51">
        <v>6</v>
      </c>
      <c r="C39" s="94" t="s">
        <v>578</v>
      </c>
      <c r="D39" s="107" t="s">
        <v>72</v>
      </c>
      <c r="E39" s="56">
        <v>0.72</v>
      </c>
      <c r="F39" s="56">
        <v>0.92</v>
      </c>
      <c r="G39" s="58">
        <v>1</v>
      </c>
      <c r="H39" s="42"/>
      <c r="I39" s="43" t="str">
        <f t="shared" si="7"/>
        <v/>
      </c>
      <c r="J39" s="42"/>
      <c r="K39" s="41" t="str">
        <f t="shared" si="8"/>
        <v/>
      </c>
      <c r="L39" s="42"/>
      <c r="M39" s="41" t="str">
        <f t="shared" si="9"/>
        <v/>
      </c>
      <c r="N39" s="42"/>
      <c r="O39" s="41" t="str">
        <f t="shared" si="10"/>
        <v/>
      </c>
      <c r="P39" s="42" t="s">
        <v>35</v>
      </c>
      <c r="Q39" s="41">
        <f t="shared" si="11"/>
        <v>1</v>
      </c>
      <c r="R39" s="43"/>
      <c r="S39" s="53">
        <f t="shared" si="12"/>
        <v>6.56</v>
      </c>
      <c r="T39" s="101">
        <v>2029</v>
      </c>
      <c r="U39" s="54" t="str">
        <f t="shared" si="13"/>
        <v/>
      </c>
      <c r="V39" s="54" t="str">
        <f t="shared" si="14"/>
        <v/>
      </c>
      <c r="W39" s="54" t="str">
        <f t="shared" si="15"/>
        <v/>
      </c>
      <c r="X39" s="54" t="str">
        <f t="shared" si="16"/>
        <v/>
      </c>
      <c r="Y39" s="54">
        <f t="shared" si="17"/>
        <v>6.56</v>
      </c>
      <c r="Z39" s="54">
        <f t="shared" si="5"/>
        <v>2</v>
      </c>
      <c r="AA39" s="55"/>
      <c r="AB39" s="56" t="s">
        <v>36</v>
      </c>
      <c r="AC39" s="55"/>
      <c r="AD39" s="47"/>
      <c r="AE39" s="49" t="s">
        <v>485</v>
      </c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</row>
    <row r="40" spans="1:217" s="48" customFormat="1" x14ac:dyDescent="0.2">
      <c r="A40" s="37" t="s">
        <v>203</v>
      </c>
      <c r="B40" s="51">
        <v>6</v>
      </c>
      <c r="C40" s="94" t="s">
        <v>579</v>
      </c>
      <c r="D40" s="107" t="s">
        <v>72</v>
      </c>
      <c r="E40" s="56">
        <v>0.72</v>
      </c>
      <c r="F40" s="56">
        <v>0.92</v>
      </c>
      <c r="G40" s="58">
        <v>1</v>
      </c>
      <c r="H40" s="42"/>
      <c r="I40" s="43" t="str">
        <f t="shared" si="7"/>
        <v/>
      </c>
      <c r="J40" s="42"/>
      <c r="K40" s="41" t="str">
        <f t="shared" si="8"/>
        <v/>
      </c>
      <c r="L40" s="42"/>
      <c r="M40" s="41" t="str">
        <f t="shared" si="9"/>
        <v/>
      </c>
      <c r="N40" s="42"/>
      <c r="O40" s="41" t="str">
        <f t="shared" si="10"/>
        <v/>
      </c>
      <c r="P40" s="42" t="s">
        <v>35</v>
      </c>
      <c r="Q40" s="41">
        <f t="shared" si="11"/>
        <v>1</v>
      </c>
      <c r="R40" s="43"/>
      <c r="S40" s="53">
        <f t="shared" si="12"/>
        <v>6.56</v>
      </c>
      <c r="T40" s="101">
        <v>2029</v>
      </c>
      <c r="U40" s="54" t="str">
        <f t="shared" si="13"/>
        <v/>
      </c>
      <c r="V40" s="54" t="str">
        <f t="shared" si="14"/>
        <v/>
      </c>
      <c r="W40" s="54" t="str">
        <f t="shared" si="15"/>
        <v/>
      </c>
      <c r="X40" s="54" t="str">
        <f t="shared" si="16"/>
        <v/>
      </c>
      <c r="Y40" s="54">
        <f t="shared" si="17"/>
        <v>6.56</v>
      </c>
      <c r="Z40" s="54">
        <f t="shared" si="5"/>
        <v>2</v>
      </c>
      <c r="AA40" s="55"/>
      <c r="AB40" s="56" t="s">
        <v>36</v>
      </c>
      <c r="AC40" s="55"/>
      <c r="AD40" s="47"/>
      <c r="AE40" s="49" t="s">
        <v>485</v>
      </c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</row>
    <row r="41" spans="1:217" s="48" customFormat="1" x14ac:dyDescent="0.2">
      <c r="A41" s="37" t="s">
        <v>203</v>
      </c>
      <c r="B41" s="51">
        <v>6</v>
      </c>
      <c r="C41" s="94" t="s">
        <v>580</v>
      </c>
      <c r="D41" s="107" t="s">
        <v>72</v>
      </c>
      <c r="E41" s="56">
        <v>0.72</v>
      </c>
      <c r="F41" s="56">
        <v>0.92</v>
      </c>
      <c r="G41" s="58">
        <v>1</v>
      </c>
      <c r="H41" s="42"/>
      <c r="I41" s="43" t="str">
        <f t="shared" si="7"/>
        <v/>
      </c>
      <c r="J41" s="42"/>
      <c r="K41" s="41" t="str">
        <f t="shared" si="8"/>
        <v/>
      </c>
      <c r="L41" s="42"/>
      <c r="M41" s="41" t="str">
        <f t="shared" si="9"/>
        <v/>
      </c>
      <c r="N41" s="42"/>
      <c r="O41" s="41" t="str">
        <f t="shared" si="10"/>
        <v/>
      </c>
      <c r="P41" s="42" t="s">
        <v>35</v>
      </c>
      <c r="Q41" s="41">
        <f t="shared" si="11"/>
        <v>1</v>
      </c>
      <c r="R41" s="43"/>
      <c r="S41" s="53">
        <f t="shared" si="12"/>
        <v>6.56</v>
      </c>
      <c r="T41" s="101">
        <v>2029</v>
      </c>
      <c r="U41" s="54" t="str">
        <f t="shared" si="13"/>
        <v/>
      </c>
      <c r="V41" s="54" t="str">
        <f t="shared" si="14"/>
        <v/>
      </c>
      <c r="W41" s="54" t="str">
        <f t="shared" si="15"/>
        <v/>
      </c>
      <c r="X41" s="54" t="str">
        <f t="shared" si="16"/>
        <v/>
      </c>
      <c r="Y41" s="54">
        <f t="shared" si="17"/>
        <v>6.56</v>
      </c>
      <c r="Z41" s="54">
        <f t="shared" si="5"/>
        <v>2</v>
      </c>
      <c r="AA41" s="55"/>
      <c r="AB41" s="56" t="s">
        <v>36</v>
      </c>
      <c r="AC41" s="55"/>
      <c r="AD41" s="47"/>
      <c r="AE41" s="49" t="s">
        <v>485</v>
      </c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</row>
    <row r="42" spans="1:217" s="48" customFormat="1" x14ac:dyDescent="0.2">
      <c r="A42" s="37" t="s">
        <v>415</v>
      </c>
      <c r="B42" s="51">
        <v>6</v>
      </c>
      <c r="C42" s="93" t="s">
        <v>486</v>
      </c>
      <c r="D42" s="107" t="s">
        <v>487</v>
      </c>
      <c r="E42" s="56">
        <v>3.4</v>
      </c>
      <c r="F42" s="56">
        <v>2</v>
      </c>
      <c r="G42" s="52">
        <f t="shared" ref="G42" si="18">E42*F42</f>
        <v>6.8</v>
      </c>
      <c r="H42" s="42"/>
      <c r="I42" s="43" t="str">
        <f t="shared" si="7"/>
        <v/>
      </c>
      <c r="J42" s="42"/>
      <c r="K42" s="41" t="str">
        <f t="shared" si="8"/>
        <v/>
      </c>
      <c r="L42" s="42"/>
      <c r="M42" s="41" t="str">
        <f t="shared" si="9"/>
        <v/>
      </c>
      <c r="N42" s="42" t="s">
        <v>35</v>
      </c>
      <c r="O42" s="41">
        <f t="shared" si="10"/>
        <v>6.8</v>
      </c>
      <c r="P42" s="42"/>
      <c r="Q42" s="41" t="str">
        <f t="shared" si="11"/>
        <v/>
      </c>
      <c r="R42" s="43"/>
      <c r="S42" s="53">
        <f t="shared" si="12"/>
        <v>21.6</v>
      </c>
      <c r="T42" s="101">
        <v>2028</v>
      </c>
      <c r="U42" s="54" t="str">
        <f t="shared" si="13"/>
        <v/>
      </c>
      <c r="V42" s="54" t="str">
        <f t="shared" si="14"/>
        <v/>
      </c>
      <c r="W42" s="54" t="str">
        <f t="shared" si="15"/>
        <v/>
      </c>
      <c r="X42" s="54">
        <f t="shared" si="16"/>
        <v>21.6</v>
      </c>
      <c r="Y42" s="54" t="str">
        <f t="shared" si="17"/>
        <v/>
      </c>
      <c r="Z42" s="54">
        <f t="shared" si="5"/>
        <v>13.6</v>
      </c>
      <c r="AA42" s="55"/>
      <c r="AB42" s="56"/>
      <c r="AC42" s="55" t="s">
        <v>36</v>
      </c>
      <c r="AD42" s="47"/>
      <c r="AE42" s="49" t="s">
        <v>488</v>
      </c>
      <c r="AF42" s="49" t="s">
        <v>61</v>
      </c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</row>
    <row r="43" spans="1:217" s="48" customFormat="1" ht="17.25" customHeight="1" x14ac:dyDescent="0.2">
      <c r="A43" s="30" t="s">
        <v>489</v>
      </c>
      <c r="B43" s="31"/>
      <c r="C43" s="32"/>
      <c r="D43" s="32"/>
      <c r="E43" s="32"/>
      <c r="F43" s="32"/>
      <c r="G43" s="33"/>
      <c r="H43" s="34"/>
      <c r="I43" s="31"/>
      <c r="J43" s="34"/>
      <c r="K43" s="31"/>
      <c r="L43" s="34"/>
      <c r="M43" s="31"/>
      <c r="N43" s="34"/>
      <c r="O43" s="31"/>
      <c r="P43" s="31"/>
      <c r="Q43" s="31"/>
      <c r="R43" s="31"/>
      <c r="S43" s="35"/>
      <c r="T43" s="100"/>
      <c r="U43" s="34" t="str">
        <f t="shared" si="13"/>
        <v/>
      </c>
      <c r="V43" s="34" t="str">
        <f t="shared" si="14"/>
        <v/>
      </c>
      <c r="W43" s="34" t="str">
        <f t="shared" si="15"/>
        <v/>
      </c>
      <c r="X43" s="34" t="str">
        <f t="shared" si="16"/>
        <v/>
      </c>
      <c r="Y43" s="34" t="str">
        <f t="shared" si="17"/>
        <v/>
      </c>
      <c r="Z43" s="34"/>
      <c r="AA43" s="36"/>
      <c r="AB43" s="32"/>
      <c r="AC43" s="31"/>
      <c r="AD43" s="47"/>
      <c r="AE43" s="49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  <c r="GE43" s="47"/>
      <c r="GF43" s="47"/>
      <c r="GG43" s="47"/>
      <c r="GH43" s="47"/>
      <c r="GI43" s="47"/>
      <c r="GJ43" s="47"/>
      <c r="GK43" s="47"/>
      <c r="GL43" s="47"/>
      <c r="GM43" s="47"/>
      <c r="GN43" s="47"/>
      <c r="GO43" s="47"/>
      <c r="GP43" s="47"/>
      <c r="GQ43" s="47"/>
      <c r="GR43" s="47"/>
      <c r="GS43" s="47"/>
      <c r="GT43" s="47"/>
      <c r="GU43" s="47"/>
      <c r="GV43" s="47"/>
      <c r="GW43" s="47"/>
      <c r="GX43" s="47"/>
      <c r="GY43" s="47"/>
      <c r="GZ43" s="47"/>
      <c r="HA43" s="47"/>
      <c r="HB43" s="47"/>
      <c r="HC43" s="47"/>
      <c r="HD43" s="47"/>
      <c r="HE43" s="47"/>
      <c r="HF43" s="47"/>
      <c r="HG43" s="47"/>
      <c r="HH43" s="47"/>
      <c r="HI43" s="47"/>
    </row>
    <row r="44" spans="1:217" s="48" customFormat="1" x14ac:dyDescent="0.2">
      <c r="A44" s="37" t="s">
        <v>33</v>
      </c>
      <c r="B44" s="51">
        <v>8</v>
      </c>
      <c r="C44" s="92" t="s">
        <v>490</v>
      </c>
      <c r="D44" s="107" t="s">
        <v>487</v>
      </c>
      <c r="E44" s="110">
        <v>5</v>
      </c>
      <c r="F44" s="56">
        <v>2.5</v>
      </c>
      <c r="G44" s="52">
        <f t="shared" ref="G44:G52" si="19">E44*F44</f>
        <v>12.5</v>
      </c>
      <c r="H44" s="42"/>
      <c r="I44" s="43" t="str">
        <f t="shared" ref="I44:I52" si="20">IF(H44="OUI",$G44,"")</f>
        <v/>
      </c>
      <c r="J44" s="42"/>
      <c r="K44" s="41" t="str">
        <f t="shared" ref="K44:K52" si="21">IF(J44="OUI",$G44,"")</f>
        <v/>
      </c>
      <c r="L44" s="42"/>
      <c r="M44" s="41" t="str">
        <f t="shared" ref="M44:M52" si="22">IF(L44="OUI",$G44,"")</f>
        <v/>
      </c>
      <c r="N44" s="42" t="s">
        <v>35</v>
      </c>
      <c r="O44" s="41">
        <f t="shared" ref="O44:O52" si="23">IF(N44="OUI",$G44,"")</f>
        <v>12.5</v>
      </c>
      <c r="P44" s="42"/>
      <c r="Q44" s="41" t="str">
        <f t="shared" ref="Q44:Q52" si="24">IF(P44="OUI",$G44,"")</f>
        <v/>
      </c>
      <c r="R44" s="43" t="s">
        <v>35</v>
      </c>
      <c r="S44" s="53">
        <f t="shared" ref="S44:S52" si="25">(2*E44+2*F44)*2</f>
        <v>30</v>
      </c>
      <c r="T44" s="131">
        <v>2029</v>
      </c>
      <c r="U44" s="54" t="str">
        <f t="shared" si="13"/>
        <v/>
      </c>
      <c r="V44" s="54" t="str">
        <f t="shared" si="14"/>
        <v/>
      </c>
      <c r="W44" s="54" t="str">
        <f t="shared" si="15"/>
        <v/>
      </c>
      <c r="X44" s="54" t="str">
        <f t="shared" si="16"/>
        <v/>
      </c>
      <c r="Y44" s="54">
        <f t="shared" si="17"/>
        <v>30</v>
      </c>
      <c r="Z44" s="54">
        <f t="shared" ref="Z44:Z52" si="26">+G44*2</f>
        <v>25</v>
      </c>
      <c r="AA44" s="55"/>
      <c r="AB44" s="56"/>
      <c r="AC44" s="55" t="s">
        <v>36</v>
      </c>
      <c r="AD44" s="47"/>
      <c r="AE44" s="49" t="s">
        <v>488</v>
      </c>
      <c r="AF44" s="49" t="s">
        <v>61</v>
      </c>
      <c r="AG44" s="49"/>
      <c r="AH44" s="47"/>
      <c r="AI44" s="129" t="s">
        <v>663</v>
      </c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  <c r="GD44" s="47"/>
      <c r="GE44" s="47"/>
      <c r="GF44" s="47"/>
      <c r="GG44" s="47"/>
      <c r="GH44" s="47"/>
      <c r="GI44" s="47"/>
      <c r="GJ44" s="47"/>
      <c r="GK44" s="47"/>
      <c r="GL44" s="47"/>
      <c r="GM44" s="47"/>
      <c r="GN44" s="47"/>
      <c r="GO44" s="47"/>
      <c r="GP44" s="47"/>
      <c r="GQ44" s="47"/>
      <c r="GR44" s="47"/>
      <c r="GS44" s="47"/>
      <c r="GT44" s="47"/>
      <c r="GU44" s="47"/>
      <c r="GV44" s="47"/>
      <c r="GW44" s="47"/>
      <c r="GX44" s="47"/>
      <c r="GY44" s="47"/>
      <c r="GZ44" s="47"/>
      <c r="HA44" s="47"/>
      <c r="HB44" s="47"/>
      <c r="HC44" s="47"/>
      <c r="HD44" s="47"/>
      <c r="HE44" s="47"/>
      <c r="HF44" s="47"/>
      <c r="HG44" s="47"/>
      <c r="HH44" s="47"/>
      <c r="HI44" s="47"/>
    </row>
    <row r="45" spans="1:217" s="48" customFormat="1" x14ac:dyDescent="0.2">
      <c r="A45" s="37" t="s">
        <v>33</v>
      </c>
      <c r="B45" s="51">
        <v>8</v>
      </c>
      <c r="C45" s="91" t="s">
        <v>491</v>
      </c>
      <c r="D45" s="110" t="s">
        <v>598</v>
      </c>
      <c r="E45" s="40"/>
      <c r="F45" s="40"/>
      <c r="G45" s="85"/>
      <c r="H45" s="42"/>
      <c r="I45" s="43"/>
      <c r="J45" s="42"/>
      <c r="K45" s="41"/>
      <c r="L45" s="42"/>
      <c r="M45" s="41"/>
      <c r="N45" s="42"/>
      <c r="O45" s="41"/>
      <c r="P45" s="42"/>
      <c r="Q45" s="41"/>
      <c r="R45" s="43"/>
      <c r="S45" s="53"/>
      <c r="T45" s="111"/>
      <c r="U45" s="54"/>
      <c r="V45" s="54"/>
      <c r="W45" s="54"/>
      <c r="X45" s="54"/>
      <c r="Y45" s="54"/>
      <c r="Z45" s="54"/>
      <c r="AA45" s="112"/>
      <c r="AB45" s="40"/>
      <c r="AC45" s="113"/>
      <c r="AD45" s="47"/>
      <c r="AE45" s="49" t="s">
        <v>488</v>
      </c>
      <c r="AF45" s="49" t="s">
        <v>61</v>
      </c>
      <c r="AG45" s="49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</row>
    <row r="46" spans="1:217" s="48" customFormat="1" x14ac:dyDescent="0.2">
      <c r="A46" s="37" t="s">
        <v>415</v>
      </c>
      <c r="B46" s="51">
        <v>8</v>
      </c>
      <c r="C46" s="92" t="s">
        <v>492</v>
      </c>
      <c r="D46" s="107" t="s">
        <v>487</v>
      </c>
      <c r="E46" s="110">
        <v>5</v>
      </c>
      <c r="F46" s="56">
        <v>2.5</v>
      </c>
      <c r="G46" s="52">
        <f t="shared" si="19"/>
        <v>12.5</v>
      </c>
      <c r="H46" s="42"/>
      <c r="I46" s="43" t="str">
        <f t="shared" si="20"/>
        <v/>
      </c>
      <c r="J46" s="42"/>
      <c r="K46" s="41" t="str">
        <f t="shared" si="21"/>
        <v/>
      </c>
      <c r="L46" s="42"/>
      <c r="M46" s="41" t="str">
        <f t="shared" si="22"/>
        <v/>
      </c>
      <c r="N46" s="42" t="s">
        <v>35</v>
      </c>
      <c r="O46" s="41">
        <f t="shared" si="23"/>
        <v>12.5</v>
      </c>
      <c r="P46" s="42"/>
      <c r="Q46" s="41" t="str">
        <f t="shared" si="24"/>
        <v/>
      </c>
      <c r="R46" s="43" t="s">
        <v>35</v>
      </c>
      <c r="S46" s="53">
        <f t="shared" si="25"/>
        <v>30</v>
      </c>
      <c r="T46" s="131">
        <v>2029</v>
      </c>
      <c r="U46" s="54" t="str">
        <f t="shared" si="13"/>
        <v/>
      </c>
      <c r="V46" s="54" t="str">
        <f t="shared" si="14"/>
        <v/>
      </c>
      <c r="W46" s="54" t="str">
        <f t="shared" si="15"/>
        <v/>
      </c>
      <c r="X46" s="54" t="str">
        <f t="shared" si="16"/>
        <v/>
      </c>
      <c r="Y46" s="54">
        <f t="shared" si="17"/>
        <v>30</v>
      </c>
      <c r="Z46" s="54">
        <f t="shared" si="26"/>
        <v>25</v>
      </c>
      <c r="AA46" s="55"/>
      <c r="AB46" s="56"/>
      <c r="AC46" s="55" t="s">
        <v>36</v>
      </c>
      <c r="AD46" s="47"/>
      <c r="AE46" s="49" t="s">
        <v>488</v>
      </c>
      <c r="AF46" s="49" t="s">
        <v>61</v>
      </c>
      <c r="AG46" s="49"/>
      <c r="AH46" s="47"/>
      <c r="AI46" s="129" t="s">
        <v>663</v>
      </c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  <c r="GD46" s="47"/>
      <c r="GE46" s="47"/>
      <c r="GF46" s="47"/>
      <c r="GG46" s="47"/>
      <c r="GH46" s="47"/>
      <c r="GI46" s="47"/>
      <c r="GJ46" s="47"/>
      <c r="GK46" s="47"/>
      <c r="GL46" s="47"/>
      <c r="GM46" s="47"/>
      <c r="GN46" s="47"/>
      <c r="GO46" s="47"/>
      <c r="GP46" s="47"/>
      <c r="GQ46" s="47"/>
      <c r="GR46" s="47"/>
      <c r="GS46" s="47"/>
      <c r="GT46" s="47"/>
      <c r="GU46" s="47"/>
      <c r="GV46" s="47"/>
      <c r="GW46" s="47"/>
      <c r="GX46" s="47"/>
      <c r="GY46" s="47"/>
      <c r="GZ46" s="47"/>
      <c r="HA46" s="47"/>
      <c r="HB46" s="47"/>
      <c r="HC46" s="47"/>
      <c r="HD46" s="47"/>
      <c r="HE46" s="47"/>
      <c r="HF46" s="47"/>
      <c r="HG46" s="47"/>
      <c r="HH46" s="47"/>
      <c r="HI46" s="47"/>
    </row>
    <row r="47" spans="1:217" s="48" customFormat="1" x14ac:dyDescent="0.2">
      <c r="A47" s="37" t="s">
        <v>415</v>
      </c>
      <c r="B47" s="51">
        <v>8</v>
      </c>
      <c r="C47" s="91" t="s">
        <v>493</v>
      </c>
      <c r="D47" s="110" t="s">
        <v>598</v>
      </c>
      <c r="E47" s="40"/>
      <c r="F47" s="40"/>
      <c r="G47" s="85"/>
      <c r="H47" s="42"/>
      <c r="I47" s="43"/>
      <c r="J47" s="42"/>
      <c r="K47" s="41"/>
      <c r="L47" s="42"/>
      <c r="M47" s="41"/>
      <c r="N47" s="42"/>
      <c r="O47" s="41"/>
      <c r="P47" s="42"/>
      <c r="Q47" s="41"/>
      <c r="R47" s="43"/>
      <c r="S47" s="53"/>
      <c r="T47" s="111"/>
      <c r="U47" s="54"/>
      <c r="V47" s="54"/>
      <c r="W47" s="54"/>
      <c r="X47" s="54"/>
      <c r="Y47" s="54"/>
      <c r="Z47" s="54"/>
      <c r="AA47" s="112"/>
      <c r="AB47" s="40"/>
      <c r="AC47" s="113"/>
      <c r="AD47" s="47"/>
      <c r="AE47" s="49" t="s">
        <v>488</v>
      </c>
      <c r="AF47" s="49" t="s">
        <v>61</v>
      </c>
      <c r="AG47" s="49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  <c r="GD47" s="47"/>
      <c r="GE47" s="47"/>
      <c r="GF47" s="47"/>
      <c r="GG47" s="47"/>
      <c r="GH47" s="47"/>
      <c r="GI47" s="47"/>
      <c r="GJ47" s="47"/>
      <c r="GK47" s="47"/>
      <c r="GL47" s="47"/>
      <c r="GM47" s="47"/>
      <c r="GN47" s="47"/>
      <c r="GO47" s="47"/>
      <c r="GP47" s="47"/>
      <c r="GQ47" s="47"/>
      <c r="GR47" s="47"/>
      <c r="GS47" s="47"/>
      <c r="GT47" s="47"/>
      <c r="GU47" s="47"/>
      <c r="GV47" s="47"/>
      <c r="GW47" s="47"/>
      <c r="GX47" s="47"/>
      <c r="GY47" s="47"/>
      <c r="GZ47" s="47"/>
      <c r="HA47" s="47"/>
      <c r="HB47" s="47"/>
      <c r="HC47" s="47"/>
      <c r="HD47" s="47"/>
      <c r="HE47" s="47"/>
      <c r="HF47" s="47"/>
      <c r="HG47" s="47"/>
      <c r="HH47" s="47"/>
      <c r="HI47" s="47"/>
    </row>
    <row r="48" spans="1:217" s="48" customFormat="1" x14ac:dyDescent="0.2">
      <c r="A48" s="37" t="s">
        <v>272</v>
      </c>
      <c r="B48" s="51">
        <v>8</v>
      </c>
      <c r="C48" s="92" t="s">
        <v>494</v>
      </c>
      <c r="D48" s="107" t="s">
        <v>487</v>
      </c>
      <c r="E48" s="56">
        <v>12.5</v>
      </c>
      <c r="F48" s="56">
        <v>1.26</v>
      </c>
      <c r="G48" s="52">
        <f t="shared" si="19"/>
        <v>15.75</v>
      </c>
      <c r="H48" s="42"/>
      <c r="I48" s="43" t="str">
        <f t="shared" si="20"/>
        <v/>
      </c>
      <c r="J48" s="42"/>
      <c r="K48" s="41" t="str">
        <f t="shared" si="21"/>
        <v/>
      </c>
      <c r="L48" s="42"/>
      <c r="M48" s="41" t="str">
        <f t="shared" si="22"/>
        <v/>
      </c>
      <c r="N48" s="42" t="s">
        <v>35</v>
      </c>
      <c r="O48" s="41">
        <f t="shared" si="23"/>
        <v>15.75</v>
      </c>
      <c r="P48" s="42"/>
      <c r="Q48" s="41" t="str">
        <f t="shared" si="24"/>
        <v/>
      </c>
      <c r="R48" s="43" t="s">
        <v>35</v>
      </c>
      <c r="S48" s="53">
        <f t="shared" si="25"/>
        <v>55.04</v>
      </c>
      <c r="T48" s="131">
        <v>2029</v>
      </c>
      <c r="U48" s="54" t="str">
        <f t="shared" si="13"/>
        <v/>
      </c>
      <c r="V48" s="54" t="str">
        <f t="shared" si="14"/>
        <v/>
      </c>
      <c r="W48" s="54" t="str">
        <f t="shared" si="15"/>
        <v/>
      </c>
      <c r="X48" s="54" t="str">
        <f t="shared" si="16"/>
        <v/>
      </c>
      <c r="Y48" s="54">
        <f t="shared" si="17"/>
        <v>55.04</v>
      </c>
      <c r="Z48" s="54">
        <f t="shared" si="26"/>
        <v>31.5</v>
      </c>
      <c r="AA48" s="55"/>
      <c r="AB48" s="56"/>
      <c r="AC48" s="55" t="s">
        <v>36</v>
      </c>
      <c r="AD48" s="47"/>
      <c r="AE48" s="49" t="s">
        <v>488</v>
      </c>
      <c r="AF48" s="49" t="s">
        <v>61</v>
      </c>
      <c r="AG48" s="49"/>
      <c r="AH48" s="47"/>
      <c r="AI48" s="129" t="s">
        <v>663</v>
      </c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  <c r="GD48" s="47"/>
      <c r="GE48" s="47"/>
      <c r="GF48" s="47"/>
      <c r="GG48" s="47"/>
      <c r="GH48" s="47"/>
      <c r="GI48" s="47"/>
      <c r="GJ48" s="47"/>
      <c r="GK48" s="47"/>
      <c r="GL48" s="47"/>
      <c r="GM48" s="47"/>
      <c r="GN48" s="47"/>
      <c r="GO48" s="47"/>
      <c r="GP48" s="47"/>
      <c r="GQ48" s="47"/>
      <c r="GR48" s="47"/>
      <c r="GS48" s="47"/>
      <c r="GT48" s="47"/>
      <c r="GU48" s="47"/>
      <c r="GV48" s="47"/>
      <c r="GW48" s="47"/>
      <c r="GX48" s="47"/>
      <c r="GY48" s="47"/>
      <c r="GZ48" s="47"/>
      <c r="HA48" s="47"/>
      <c r="HB48" s="47"/>
      <c r="HC48" s="47"/>
      <c r="HD48" s="47"/>
      <c r="HE48" s="47"/>
      <c r="HF48" s="47"/>
      <c r="HG48" s="47"/>
      <c r="HH48" s="47"/>
      <c r="HI48" s="47"/>
    </row>
    <row r="49" spans="1:217" s="48" customFormat="1" x14ac:dyDescent="0.2">
      <c r="A49" s="37"/>
      <c r="B49" s="51"/>
      <c r="C49" s="39"/>
      <c r="D49" s="56"/>
      <c r="E49" s="56"/>
      <c r="F49" s="56"/>
      <c r="G49" s="52">
        <f t="shared" si="19"/>
        <v>0</v>
      </c>
      <c r="H49" s="42"/>
      <c r="I49" s="43" t="str">
        <f t="shared" si="20"/>
        <v/>
      </c>
      <c r="J49" s="42"/>
      <c r="K49" s="41" t="str">
        <f t="shared" si="21"/>
        <v/>
      </c>
      <c r="L49" s="42"/>
      <c r="M49" s="41" t="str">
        <f t="shared" si="22"/>
        <v/>
      </c>
      <c r="N49" s="42"/>
      <c r="O49" s="41" t="str">
        <f t="shared" si="23"/>
        <v/>
      </c>
      <c r="P49" s="42"/>
      <c r="Q49" s="41" t="str">
        <f t="shared" si="24"/>
        <v/>
      </c>
      <c r="R49" s="43"/>
      <c r="S49" s="53">
        <f t="shared" si="25"/>
        <v>0</v>
      </c>
      <c r="T49" s="54"/>
      <c r="U49" s="54" t="str">
        <f t="shared" si="13"/>
        <v/>
      </c>
      <c r="V49" s="54" t="str">
        <f t="shared" si="14"/>
        <v/>
      </c>
      <c r="W49" s="54" t="str">
        <f t="shared" si="15"/>
        <v/>
      </c>
      <c r="X49" s="54" t="str">
        <f t="shared" si="16"/>
        <v/>
      </c>
      <c r="Y49" s="54" t="str">
        <f t="shared" si="17"/>
        <v/>
      </c>
      <c r="Z49" s="54">
        <f t="shared" si="26"/>
        <v>0</v>
      </c>
      <c r="AA49" s="55"/>
      <c r="AB49" s="56"/>
      <c r="AC49" s="55"/>
      <c r="AD49" s="47"/>
      <c r="AE49" s="49"/>
      <c r="AG49" s="49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7"/>
      <c r="GR49" s="47"/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7"/>
    </row>
    <row r="50" spans="1:217" s="48" customFormat="1" x14ac:dyDescent="0.2">
      <c r="A50" s="37"/>
      <c r="B50" s="51"/>
      <c r="C50" s="39"/>
      <c r="D50" s="56"/>
      <c r="E50" s="56"/>
      <c r="F50" s="56"/>
      <c r="G50" s="52">
        <f t="shared" si="19"/>
        <v>0</v>
      </c>
      <c r="H50" s="42"/>
      <c r="I50" s="43" t="str">
        <f t="shared" si="20"/>
        <v/>
      </c>
      <c r="J50" s="42"/>
      <c r="K50" s="41" t="str">
        <f t="shared" si="21"/>
        <v/>
      </c>
      <c r="L50" s="42"/>
      <c r="M50" s="41" t="str">
        <f t="shared" si="22"/>
        <v/>
      </c>
      <c r="N50" s="42"/>
      <c r="O50" s="41" t="str">
        <f t="shared" si="23"/>
        <v/>
      </c>
      <c r="P50" s="42"/>
      <c r="Q50" s="41" t="str">
        <f t="shared" si="24"/>
        <v/>
      </c>
      <c r="R50" s="43"/>
      <c r="S50" s="53">
        <f t="shared" si="25"/>
        <v>0</v>
      </c>
      <c r="T50" s="54"/>
      <c r="U50" s="54" t="str">
        <f t="shared" si="13"/>
        <v/>
      </c>
      <c r="V50" s="54" t="str">
        <f t="shared" si="14"/>
        <v/>
      </c>
      <c r="W50" s="54" t="str">
        <f t="shared" si="15"/>
        <v/>
      </c>
      <c r="X50" s="54" t="str">
        <f t="shared" si="16"/>
        <v/>
      </c>
      <c r="Y50" s="54" t="str">
        <f t="shared" si="17"/>
        <v/>
      </c>
      <c r="Z50" s="54">
        <f t="shared" si="26"/>
        <v>0</v>
      </c>
      <c r="AA50" s="55"/>
      <c r="AB50" s="56"/>
      <c r="AC50" s="55"/>
      <c r="AD50" s="47"/>
      <c r="AE50" s="49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  <c r="GD50" s="47"/>
      <c r="GE50" s="47"/>
      <c r="GF50" s="47"/>
      <c r="GG50" s="47"/>
      <c r="GH50" s="47"/>
      <c r="GI50" s="47"/>
      <c r="GJ50" s="47"/>
      <c r="GK50" s="47"/>
      <c r="GL50" s="47"/>
      <c r="GM50" s="47"/>
      <c r="GN50" s="47"/>
      <c r="GO50" s="47"/>
      <c r="GP50" s="47"/>
      <c r="GQ50" s="47"/>
      <c r="GR50" s="47"/>
      <c r="GS50" s="47"/>
      <c r="GT50" s="47"/>
      <c r="GU50" s="47"/>
      <c r="GV50" s="47"/>
      <c r="GW50" s="47"/>
      <c r="GX50" s="47"/>
      <c r="GY50" s="47"/>
      <c r="GZ50" s="47"/>
      <c r="HA50" s="47"/>
      <c r="HB50" s="47"/>
      <c r="HC50" s="47"/>
      <c r="HD50" s="47"/>
      <c r="HE50" s="47"/>
      <c r="HF50" s="47"/>
      <c r="HG50" s="47"/>
      <c r="HH50" s="47"/>
      <c r="HI50" s="47"/>
    </row>
    <row r="51" spans="1:217" s="47" customFormat="1" x14ac:dyDescent="0.2">
      <c r="A51" s="37"/>
      <c r="B51" s="51"/>
      <c r="C51" s="39"/>
      <c r="D51" s="56"/>
      <c r="E51" s="56"/>
      <c r="F51" s="56"/>
      <c r="G51" s="52">
        <f t="shared" si="19"/>
        <v>0</v>
      </c>
      <c r="H51" s="42"/>
      <c r="I51" s="43" t="str">
        <f t="shared" si="20"/>
        <v/>
      </c>
      <c r="J51" s="42"/>
      <c r="K51" s="41" t="str">
        <f t="shared" si="21"/>
        <v/>
      </c>
      <c r="L51" s="42"/>
      <c r="M51" s="41" t="str">
        <f t="shared" si="22"/>
        <v/>
      </c>
      <c r="N51" s="42"/>
      <c r="O51" s="41" t="str">
        <f t="shared" si="23"/>
        <v/>
      </c>
      <c r="P51" s="42"/>
      <c r="Q51" s="41" t="str">
        <f t="shared" si="24"/>
        <v/>
      </c>
      <c r="R51" s="43"/>
      <c r="S51" s="53">
        <f t="shared" si="25"/>
        <v>0</v>
      </c>
      <c r="T51" s="54"/>
      <c r="U51" s="54" t="str">
        <f t="shared" si="13"/>
        <v/>
      </c>
      <c r="V51" s="54" t="str">
        <f t="shared" si="14"/>
        <v/>
      </c>
      <c r="W51" s="54" t="str">
        <f t="shared" si="15"/>
        <v/>
      </c>
      <c r="X51" s="54" t="str">
        <f t="shared" si="16"/>
        <v/>
      </c>
      <c r="Y51" s="54" t="str">
        <f t="shared" si="17"/>
        <v/>
      </c>
      <c r="Z51" s="54">
        <f t="shared" si="26"/>
        <v>0</v>
      </c>
      <c r="AA51" s="55"/>
      <c r="AB51" s="56"/>
      <c r="AC51" s="55"/>
      <c r="AE51" s="49"/>
      <c r="AF51" s="48"/>
    </row>
    <row r="52" spans="1:217" s="47" customFormat="1" x14ac:dyDescent="0.2">
      <c r="A52" s="37"/>
      <c r="B52" s="51"/>
      <c r="C52" s="39"/>
      <c r="D52" s="56"/>
      <c r="E52" s="56"/>
      <c r="F52" s="56"/>
      <c r="G52" s="52">
        <f t="shared" si="19"/>
        <v>0</v>
      </c>
      <c r="H52" s="42"/>
      <c r="I52" s="43" t="str">
        <f t="shared" si="20"/>
        <v/>
      </c>
      <c r="J52" s="42"/>
      <c r="K52" s="41" t="str">
        <f t="shared" si="21"/>
        <v/>
      </c>
      <c r="L52" s="42"/>
      <c r="M52" s="41" t="str">
        <f t="shared" si="22"/>
        <v/>
      </c>
      <c r="N52" s="42"/>
      <c r="O52" s="41" t="str">
        <f t="shared" si="23"/>
        <v/>
      </c>
      <c r="P52" s="42"/>
      <c r="Q52" s="41" t="str">
        <f t="shared" si="24"/>
        <v/>
      </c>
      <c r="R52" s="43"/>
      <c r="S52" s="53">
        <f t="shared" si="25"/>
        <v>0</v>
      </c>
      <c r="T52" s="54"/>
      <c r="U52" s="54" t="str">
        <f t="shared" si="13"/>
        <v/>
      </c>
      <c r="V52" s="54" t="str">
        <f t="shared" si="14"/>
        <v/>
      </c>
      <c r="W52" s="54" t="str">
        <f t="shared" si="15"/>
        <v/>
      </c>
      <c r="X52" s="54" t="str">
        <f t="shared" si="16"/>
        <v/>
      </c>
      <c r="Y52" s="54" t="str">
        <f t="shared" si="17"/>
        <v/>
      </c>
      <c r="Z52" s="54">
        <f t="shared" si="26"/>
        <v>0</v>
      </c>
      <c r="AA52" s="55"/>
      <c r="AB52" s="56"/>
      <c r="AC52" s="55"/>
      <c r="AE52" s="49"/>
      <c r="AF52" s="48"/>
    </row>
    <row r="53" spans="1:217" s="47" customFormat="1" x14ac:dyDescent="0.2">
      <c r="C53" s="1"/>
      <c r="D53" s="1"/>
      <c r="G53" s="59"/>
      <c r="AE53" s="49"/>
      <c r="AF53" s="48"/>
    </row>
    <row r="54" spans="1:217" x14ac:dyDescent="0.2">
      <c r="G54" s="60">
        <f>SUM(G4:G53)</f>
        <v>95.16</v>
      </c>
      <c r="R54" s="47">
        <f>COUNTIF(R4:R52,"OUI")</f>
        <v>36</v>
      </c>
      <c r="S54" s="60">
        <f>SUM(S4:S53)</f>
        <v>461.6</v>
      </c>
      <c r="T54" s="60"/>
      <c r="U54" s="60">
        <f>SUM(U4:U53)</f>
        <v>0</v>
      </c>
      <c r="V54" s="60">
        <f>SUM(V4:V53)</f>
        <v>0</v>
      </c>
      <c r="W54" s="60">
        <f>SUM(W4:W53)</f>
        <v>175.68</v>
      </c>
      <c r="X54" s="60">
        <f>SUM(X4:X53)</f>
        <v>151.19999999999999</v>
      </c>
      <c r="Y54" s="60">
        <f>SUM(Y4:Y53)</f>
        <v>134.72</v>
      </c>
      <c r="AA54" s="47">
        <f>+COUNTIF(AA4:AA52,"X")</f>
        <v>5</v>
      </c>
      <c r="AB54" s="47">
        <f>+COUNTIF(AB4:AB52,"X")</f>
        <v>33</v>
      </c>
      <c r="AC54" s="47">
        <f>+COUNTIF(AC4:AC52,"X")</f>
        <v>4</v>
      </c>
      <c r="AD54" s="13">
        <f>SUM(AA54:AC54)</f>
        <v>42</v>
      </c>
      <c r="AE54" s="49" t="s">
        <v>191</v>
      </c>
    </row>
    <row r="55" spans="1:217" x14ac:dyDescent="0.2">
      <c r="F55" s="49" t="s">
        <v>495</v>
      </c>
      <c r="G55" s="49"/>
      <c r="L55" s="60">
        <f>SUM(O44:O48,M42)</f>
        <v>40.75</v>
      </c>
      <c r="R55" s="47" t="s">
        <v>623</v>
      </c>
    </row>
    <row r="56" spans="1:217" x14ac:dyDescent="0.2">
      <c r="F56" s="49"/>
      <c r="G56" s="49"/>
      <c r="S56" s="47">
        <v>2025</v>
      </c>
      <c r="T56" s="47">
        <f>+COUNTIF($T$4:$T$52,"2025")</f>
        <v>0</v>
      </c>
      <c r="U56" s="47">
        <v>2025</v>
      </c>
      <c r="V56" s="47">
        <v>2026</v>
      </c>
      <c r="W56" s="47">
        <v>2027</v>
      </c>
      <c r="X56" s="47">
        <v>2028</v>
      </c>
      <c r="Y56" s="47">
        <v>2029</v>
      </c>
    </row>
    <row r="57" spans="1:217" x14ac:dyDescent="0.2">
      <c r="F57" s="49" t="s">
        <v>199</v>
      </c>
      <c r="G57" s="49"/>
      <c r="S57" s="47">
        <v>2026</v>
      </c>
      <c r="T57" s="47">
        <f>+COUNTIF($T$4:$T$52,"2026")</f>
        <v>0</v>
      </c>
    </row>
    <row r="58" spans="1:217" x14ac:dyDescent="0.2">
      <c r="F58" s="61" t="s">
        <v>194</v>
      </c>
      <c r="G58" s="61"/>
      <c r="L58" s="60">
        <f>SUM(Q4:Q21,Q23:Q29,Q32:Q35,Q38)</f>
        <v>38.380000000000003</v>
      </c>
      <c r="S58" s="47">
        <v>2027</v>
      </c>
      <c r="T58" s="47">
        <f>+COUNTIF($T$4:$T$52,"2027")</f>
        <v>20</v>
      </c>
    </row>
    <row r="59" spans="1:217" x14ac:dyDescent="0.2">
      <c r="F59" s="61" t="s">
        <v>496</v>
      </c>
      <c r="G59" s="61"/>
      <c r="L59" s="60">
        <f>SUM(Q39:Q41)</f>
        <v>3</v>
      </c>
      <c r="S59" s="47">
        <v>2028</v>
      </c>
      <c r="T59" s="47">
        <f>+COUNTIF($T$4:$T$52,"2028")</f>
        <v>16</v>
      </c>
    </row>
    <row r="60" spans="1:217" x14ac:dyDescent="0.2">
      <c r="F60" s="49" t="s">
        <v>481</v>
      </c>
      <c r="G60" s="49"/>
      <c r="S60" s="47">
        <v>2029</v>
      </c>
      <c r="T60" s="47">
        <f>+COUNTIF($T$4:$T$52,"2029")</f>
        <v>6</v>
      </c>
    </row>
    <row r="61" spans="1:217" x14ac:dyDescent="0.2">
      <c r="F61" s="61" t="s">
        <v>497</v>
      </c>
      <c r="G61" s="61"/>
      <c r="L61" s="60">
        <f>SUM(Q22,Q30:Q31,Q36:Q37)</f>
        <v>6.23</v>
      </c>
    </row>
    <row r="62" spans="1:217" x14ac:dyDescent="0.2">
      <c r="T62" s="47">
        <f>SUM(T56:T61)</f>
        <v>42</v>
      </c>
    </row>
  </sheetData>
  <phoneticPr fontId="13" type="noConversion"/>
  <pageMargins left="0.7" right="0.7" top="0.75" bottom="0.75" header="0.3" footer="0.3"/>
  <pageSetup paperSize="8" fitToHeight="0" orientation="landscape" r:id="rId1"/>
  <headerFooter>
    <oddHeader>&amp;CMENUISERIES EXTÉRIEURES - SERVICE (bât. E)</oddHead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2D0B2-5704-4F6A-AC06-3C4241C198BB}">
  <sheetPr codeName="Feuil8">
    <tabColor rgb="FFCCFFFF"/>
  </sheetPr>
  <dimension ref="A1:IC53"/>
  <sheetViews>
    <sheetView topLeftCell="A18" workbookViewId="0">
      <selection activeCell="O19" sqref="O19"/>
    </sheetView>
  </sheetViews>
  <sheetFormatPr baseColWidth="10" defaultColWidth="10.85546875" defaultRowHeight="12.75" outlineLevelCol="1" x14ac:dyDescent="0.2"/>
  <cols>
    <col min="1" max="2" width="6.5703125" style="47" customWidth="1"/>
    <col min="3" max="3" width="10.7109375" style="1" bestFit="1" customWidth="1"/>
    <col min="4" max="4" width="7.7109375" style="1" bestFit="1" customWidth="1"/>
    <col min="5" max="5" width="7" style="47" customWidth="1"/>
    <col min="6" max="6" width="6.5703125" style="47" customWidth="1"/>
    <col min="7" max="7" width="7.85546875" style="47" bestFit="1" customWidth="1"/>
    <col min="8" max="8" width="6.5703125" style="47" hidden="1" customWidth="1" outlineLevel="1"/>
    <col min="9" max="9" width="10.85546875" style="47" hidden="1" customWidth="1" outlineLevel="1"/>
    <col min="10" max="10" width="10.85546875" style="47" collapsed="1"/>
    <col min="11" max="11" width="10.85546875" style="47"/>
    <col min="12" max="14" width="10.85546875" style="47" hidden="1" customWidth="1" outlineLevel="1"/>
    <col min="15" max="15" width="10.85546875" style="47" collapsed="1"/>
    <col min="16" max="21" width="10.85546875" style="47"/>
    <col min="22" max="32" width="0" style="47" hidden="1" customWidth="1" outlineLevel="1"/>
    <col min="33" max="33" width="10.85546875" style="47" collapsed="1"/>
    <col min="34" max="38" width="0" style="47" hidden="1" customWidth="1" outlineLevel="1"/>
    <col min="39" max="39" width="15.7109375" style="47" customWidth="1" collapsed="1"/>
    <col min="40" max="40" width="9.140625" style="47" customWidth="1"/>
    <col min="41" max="42" width="8.85546875" style="47" hidden="1" customWidth="1" outlineLevel="1"/>
    <col min="43" max="45" width="8" style="47" hidden="1" customWidth="1" outlineLevel="1"/>
    <col min="46" max="46" width="10" style="47" bestFit="1" customWidth="1" collapsed="1"/>
    <col min="47" max="48" width="10.5703125" style="47" customWidth="1"/>
    <col min="49" max="49" width="12.85546875" style="47" customWidth="1"/>
    <col min="50" max="50" width="10.85546875" style="47"/>
    <col min="51" max="51" width="21.28515625" style="49" customWidth="1"/>
    <col min="52" max="52" width="12.5703125" style="48" customWidth="1"/>
    <col min="53" max="237" width="10.85546875" style="47"/>
    <col min="238" max="283" width="10.85546875" style="29"/>
    <col min="284" max="285" width="6.5703125" style="29" customWidth="1"/>
    <col min="286" max="286" width="10.7109375" style="29" bestFit="1" customWidth="1"/>
    <col min="287" max="287" width="7.7109375" style="29" bestFit="1" customWidth="1"/>
    <col min="288" max="288" width="7" style="29" customWidth="1"/>
    <col min="289" max="289" width="6.5703125" style="29" customWidth="1"/>
    <col min="290" max="290" width="7.85546875" style="29" bestFit="1" customWidth="1"/>
    <col min="291" max="292" width="0" style="29" hidden="1" customWidth="1"/>
    <col min="293" max="300" width="10.85546875" style="29"/>
    <col min="301" max="301" width="15.7109375" style="29" customWidth="1"/>
    <col min="302" max="302" width="10" style="29" bestFit="1" customWidth="1"/>
    <col min="303" max="304" width="10.5703125" style="29" customWidth="1"/>
    <col min="305" max="305" width="12.85546875" style="29" customWidth="1"/>
    <col min="306" max="306" width="10.85546875" style="29"/>
    <col min="307" max="307" width="21.28515625" style="29" customWidth="1"/>
    <col min="308" max="308" width="12.5703125" style="29" customWidth="1"/>
    <col min="309" max="539" width="10.85546875" style="29"/>
    <col min="540" max="541" width="6.5703125" style="29" customWidth="1"/>
    <col min="542" max="542" width="10.7109375" style="29" bestFit="1" customWidth="1"/>
    <col min="543" max="543" width="7.7109375" style="29" bestFit="1" customWidth="1"/>
    <col min="544" max="544" width="7" style="29" customWidth="1"/>
    <col min="545" max="545" width="6.5703125" style="29" customWidth="1"/>
    <col min="546" max="546" width="7.85546875" style="29" bestFit="1" customWidth="1"/>
    <col min="547" max="548" width="0" style="29" hidden="1" customWidth="1"/>
    <col min="549" max="556" width="10.85546875" style="29"/>
    <col min="557" max="557" width="15.7109375" style="29" customWidth="1"/>
    <col min="558" max="558" width="10" style="29" bestFit="1" customWidth="1"/>
    <col min="559" max="560" width="10.5703125" style="29" customWidth="1"/>
    <col min="561" max="561" width="12.85546875" style="29" customWidth="1"/>
    <col min="562" max="562" width="10.85546875" style="29"/>
    <col min="563" max="563" width="21.28515625" style="29" customWidth="1"/>
    <col min="564" max="564" width="12.5703125" style="29" customWidth="1"/>
    <col min="565" max="795" width="10.85546875" style="29"/>
    <col min="796" max="797" width="6.5703125" style="29" customWidth="1"/>
    <col min="798" max="798" width="10.7109375" style="29" bestFit="1" customWidth="1"/>
    <col min="799" max="799" width="7.7109375" style="29" bestFit="1" customWidth="1"/>
    <col min="800" max="800" width="7" style="29" customWidth="1"/>
    <col min="801" max="801" width="6.5703125" style="29" customWidth="1"/>
    <col min="802" max="802" width="7.85546875" style="29" bestFit="1" customWidth="1"/>
    <col min="803" max="804" width="0" style="29" hidden="1" customWidth="1"/>
    <col min="805" max="812" width="10.85546875" style="29"/>
    <col min="813" max="813" width="15.7109375" style="29" customWidth="1"/>
    <col min="814" max="814" width="10" style="29" bestFit="1" customWidth="1"/>
    <col min="815" max="816" width="10.5703125" style="29" customWidth="1"/>
    <col min="817" max="817" width="12.85546875" style="29" customWidth="1"/>
    <col min="818" max="818" width="10.85546875" style="29"/>
    <col min="819" max="819" width="21.28515625" style="29" customWidth="1"/>
    <col min="820" max="820" width="12.5703125" style="29" customWidth="1"/>
    <col min="821" max="1051" width="10.85546875" style="29"/>
    <col min="1052" max="1053" width="6.5703125" style="29" customWidth="1"/>
    <col min="1054" max="1054" width="10.7109375" style="29" bestFit="1" customWidth="1"/>
    <col min="1055" max="1055" width="7.7109375" style="29" bestFit="1" customWidth="1"/>
    <col min="1056" max="1056" width="7" style="29" customWidth="1"/>
    <col min="1057" max="1057" width="6.5703125" style="29" customWidth="1"/>
    <col min="1058" max="1058" width="7.85546875" style="29" bestFit="1" customWidth="1"/>
    <col min="1059" max="1060" width="0" style="29" hidden="1" customWidth="1"/>
    <col min="1061" max="1068" width="10.85546875" style="29"/>
    <col min="1069" max="1069" width="15.7109375" style="29" customWidth="1"/>
    <col min="1070" max="1070" width="10" style="29" bestFit="1" customWidth="1"/>
    <col min="1071" max="1072" width="10.5703125" style="29" customWidth="1"/>
    <col min="1073" max="1073" width="12.85546875" style="29" customWidth="1"/>
    <col min="1074" max="1074" width="10.85546875" style="29"/>
    <col min="1075" max="1075" width="21.28515625" style="29" customWidth="1"/>
    <col min="1076" max="1076" width="12.5703125" style="29" customWidth="1"/>
    <col min="1077" max="1307" width="10.85546875" style="29"/>
    <col min="1308" max="1309" width="6.5703125" style="29" customWidth="1"/>
    <col min="1310" max="1310" width="10.7109375" style="29" bestFit="1" customWidth="1"/>
    <col min="1311" max="1311" width="7.7109375" style="29" bestFit="1" customWidth="1"/>
    <col min="1312" max="1312" width="7" style="29" customWidth="1"/>
    <col min="1313" max="1313" width="6.5703125" style="29" customWidth="1"/>
    <col min="1314" max="1314" width="7.85546875" style="29" bestFit="1" customWidth="1"/>
    <col min="1315" max="1316" width="0" style="29" hidden="1" customWidth="1"/>
    <col min="1317" max="1324" width="10.85546875" style="29"/>
    <col min="1325" max="1325" width="15.7109375" style="29" customWidth="1"/>
    <col min="1326" max="1326" width="10" style="29" bestFit="1" customWidth="1"/>
    <col min="1327" max="1328" width="10.5703125" style="29" customWidth="1"/>
    <col min="1329" max="1329" width="12.85546875" style="29" customWidth="1"/>
    <col min="1330" max="1330" width="10.85546875" style="29"/>
    <col min="1331" max="1331" width="21.28515625" style="29" customWidth="1"/>
    <col min="1332" max="1332" width="12.5703125" style="29" customWidth="1"/>
    <col min="1333" max="1563" width="10.85546875" style="29"/>
    <col min="1564" max="1565" width="6.5703125" style="29" customWidth="1"/>
    <col min="1566" max="1566" width="10.7109375" style="29" bestFit="1" customWidth="1"/>
    <col min="1567" max="1567" width="7.7109375" style="29" bestFit="1" customWidth="1"/>
    <col min="1568" max="1568" width="7" style="29" customWidth="1"/>
    <col min="1569" max="1569" width="6.5703125" style="29" customWidth="1"/>
    <col min="1570" max="1570" width="7.85546875" style="29" bestFit="1" customWidth="1"/>
    <col min="1571" max="1572" width="0" style="29" hidden="1" customWidth="1"/>
    <col min="1573" max="1580" width="10.85546875" style="29"/>
    <col min="1581" max="1581" width="15.7109375" style="29" customWidth="1"/>
    <col min="1582" max="1582" width="10" style="29" bestFit="1" customWidth="1"/>
    <col min="1583" max="1584" width="10.5703125" style="29" customWidth="1"/>
    <col min="1585" max="1585" width="12.85546875" style="29" customWidth="1"/>
    <col min="1586" max="1586" width="10.85546875" style="29"/>
    <col min="1587" max="1587" width="21.28515625" style="29" customWidth="1"/>
    <col min="1588" max="1588" width="12.5703125" style="29" customWidth="1"/>
    <col min="1589" max="1819" width="10.85546875" style="29"/>
    <col min="1820" max="1821" width="6.5703125" style="29" customWidth="1"/>
    <col min="1822" max="1822" width="10.7109375" style="29" bestFit="1" customWidth="1"/>
    <col min="1823" max="1823" width="7.7109375" style="29" bestFit="1" customWidth="1"/>
    <col min="1824" max="1824" width="7" style="29" customWidth="1"/>
    <col min="1825" max="1825" width="6.5703125" style="29" customWidth="1"/>
    <col min="1826" max="1826" width="7.85546875" style="29" bestFit="1" customWidth="1"/>
    <col min="1827" max="1828" width="0" style="29" hidden="1" customWidth="1"/>
    <col min="1829" max="1836" width="10.85546875" style="29"/>
    <col min="1837" max="1837" width="15.7109375" style="29" customWidth="1"/>
    <col min="1838" max="1838" width="10" style="29" bestFit="1" customWidth="1"/>
    <col min="1839" max="1840" width="10.5703125" style="29" customWidth="1"/>
    <col min="1841" max="1841" width="12.85546875" style="29" customWidth="1"/>
    <col min="1842" max="1842" width="10.85546875" style="29"/>
    <col min="1843" max="1843" width="21.28515625" style="29" customWidth="1"/>
    <col min="1844" max="1844" width="12.5703125" style="29" customWidth="1"/>
    <col min="1845" max="2075" width="10.85546875" style="29"/>
    <col min="2076" max="2077" width="6.5703125" style="29" customWidth="1"/>
    <col min="2078" max="2078" width="10.7109375" style="29" bestFit="1" customWidth="1"/>
    <col min="2079" max="2079" width="7.7109375" style="29" bestFit="1" customWidth="1"/>
    <col min="2080" max="2080" width="7" style="29" customWidth="1"/>
    <col min="2081" max="2081" width="6.5703125" style="29" customWidth="1"/>
    <col min="2082" max="2082" width="7.85546875" style="29" bestFit="1" customWidth="1"/>
    <col min="2083" max="2084" width="0" style="29" hidden="1" customWidth="1"/>
    <col min="2085" max="2092" width="10.85546875" style="29"/>
    <col min="2093" max="2093" width="15.7109375" style="29" customWidth="1"/>
    <col min="2094" max="2094" width="10" style="29" bestFit="1" customWidth="1"/>
    <col min="2095" max="2096" width="10.5703125" style="29" customWidth="1"/>
    <col min="2097" max="2097" width="12.85546875" style="29" customWidth="1"/>
    <col min="2098" max="2098" width="10.85546875" style="29"/>
    <col min="2099" max="2099" width="21.28515625" style="29" customWidth="1"/>
    <col min="2100" max="2100" width="12.5703125" style="29" customWidth="1"/>
    <col min="2101" max="2331" width="10.85546875" style="29"/>
    <col min="2332" max="2333" width="6.5703125" style="29" customWidth="1"/>
    <col min="2334" max="2334" width="10.7109375" style="29" bestFit="1" customWidth="1"/>
    <col min="2335" max="2335" width="7.7109375" style="29" bestFit="1" customWidth="1"/>
    <col min="2336" max="2336" width="7" style="29" customWidth="1"/>
    <col min="2337" max="2337" width="6.5703125" style="29" customWidth="1"/>
    <col min="2338" max="2338" width="7.85546875" style="29" bestFit="1" customWidth="1"/>
    <col min="2339" max="2340" width="0" style="29" hidden="1" customWidth="1"/>
    <col min="2341" max="2348" width="10.85546875" style="29"/>
    <col min="2349" max="2349" width="15.7109375" style="29" customWidth="1"/>
    <col min="2350" max="2350" width="10" style="29" bestFit="1" customWidth="1"/>
    <col min="2351" max="2352" width="10.5703125" style="29" customWidth="1"/>
    <col min="2353" max="2353" width="12.85546875" style="29" customWidth="1"/>
    <col min="2354" max="2354" width="10.85546875" style="29"/>
    <col min="2355" max="2355" width="21.28515625" style="29" customWidth="1"/>
    <col min="2356" max="2356" width="12.5703125" style="29" customWidth="1"/>
    <col min="2357" max="2587" width="10.85546875" style="29"/>
    <col min="2588" max="2589" width="6.5703125" style="29" customWidth="1"/>
    <col min="2590" max="2590" width="10.7109375" style="29" bestFit="1" customWidth="1"/>
    <col min="2591" max="2591" width="7.7109375" style="29" bestFit="1" customWidth="1"/>
    <col min="2592" max="2592" width="7" style="29" customWidth="1"/>
    <col min="2593" max="2593" width="6.5703125" style="29" customWidth="1"/>
    <col min="2594" max="2594" width="7.85546875" style="29" bestFit="1" customWidth="1"/>
    <col min="2595" max="2596" width="0" style="29" hidden="1" customWidth="1"/>
    <col min="2597" max="2604" width="10.85546875" style="29"/>
    <col min="2605" max="2605" width="15.7109375" style="29" customWidth="1"/>
    <col min="2606" max="2606" width="10" style="29" bestFit="1" customWidth="1"/>
    <col min="2607" max="2608" width="10.5703125" style="29" customWidth="1"/>
    <col min="2609" max="2609" width="12.85546875" style="29" customWidth="1"/>
    <col min="2610" max="2610" width="10.85546875" style="29"/>
    <col min="2611" max="2611" width="21.28515625" style="29" customWidth="1"/>
    <col min="2612" max="2612" width="12.5703125" style="29" customWidth="1"/>
    <col min="2613" max="2843" width="10.85546875" style="29"/>
    <col min="2844" max="2845" width="6.5703125" style="29" customWidth="1"/>
    <col min="2846" max="2846" width="10.7109375" style="29" bestFit="1" customWidth="1"/>
    <col min="2847" max="2847" width="7.7109375" style="29" bestFit="1" customWidth="1"/>
    <col min="2848" max="2848" width="7" style="29" customWidth="1"/>
    <col min="2849" max="2849" width="6.5703125" style="29" customWidth="1"/>
    <col min="2850" max="2850" width="7.85546875" style="29" bestFit="1" customWidth="1"/>
    <col min="2851" max="2852" width="0" style="29" hidden="1" customWidth="1"/>
    <col min="2853" max="2860" width="10.85546875" style="29"/>
    <col min="2861" max="2861" width="15.7109375" style="29" customWidth="1"/>
    <col min="2862" max="2862" width="10" style="29" bestFit="1" customWidth="1"/>
    <col min="2863" max="2864" width="10.5703125" style="29" customWidth="1"/>
    <col min="2865" max="2865" width="12.85546875" style="29" customWidth="1"/>
    <col min="2866" max="2866" width="10.85546875" style="29"/>
    <col min="2867" max="2867" width="21.28515625" style="29" customWidth="1"/>
    <col min="2868" max="2868" width="12.5703125" style="29" customWidth="1"/>
    <col min="2869" max="3099" width="10.85546875" style="29"/>
    <col min="3100" max="3101" width="6.5703125" style="29" customWidth="1"/>
    <col min="3102" max="3102" width="10.7109375" style="29" bestFit="1" customWidth="1"/>
    <col min="3103" max="3103" width="7.7109375" style="29" bestFit="1" customWidth="1"/>
    <col min="3104" max="3104" width="7" style="29" customWidth="1"/>
    <col min="3105" max="3105" width="6.5703125" style="29" customWidth="1"/>
    <col min="3106" max="3106" width="7.85546875" style="29" bestFit="1" customWidth="1"/>
    <col min="3107" max="3108" width="0" style="29" hidden="1" customWidth="1"/>
    <col min="3109" max="3116" width="10.85546875" style="29"/>
    <col min="3117" max="3117" width="15.7109375" style="29" customWidth="1"/>
    <col min="3118" max="3118" width="10" style="29" bestFit="1" customWidth="1"/>
    <col min="3119" max="3120" width="10.5703125" style="29" customWidth="1"/>
    <col min="3121" max="3121" width="12.85546875" style="29" customWidth="1"/>
    <col min="3122" max="3122" width="10.85546875" style="29"/>
    <col min="3123" max="3123" width="21.28515625" style="29" customWidth="1"/>
    <col min="3124" max="3124" width="12.5703125" style="29" customWidth="1"/>
    <col min="3125" max="3355" width="10.85546875" style="29"/>
    <col min="3356" max="3357" width="6.5703125" style="29" customWidth="1"/>
    <col min="3358" max="3358" width="10.7109375" style="29" bestFit="1" customWidth="1"/>
    <col min="3359" max="3359" width="7.7109375" style="29" bestFit="1" customWidth="1"/>
    <col min="3360" max="3360" width="7" style="29" customWidth="1"/>
    <col min="3361" max="3361" width="6.5703125" style="29" customWidth="1"/>
    <col min="3362" max="3362" width="7.85546875" style="29" bestFit="1" customWidth="1"/>
    <col min="3363" max="3364" width="0" style="29" hidden="1" customWidth="1"/>
    <col min="3365" max="3372" width="10.85546875" style="29"/>
    <col min="3373" max="3373" width="15.7109375" style="29" customWidth="1"/>
    <col min="3374" max="3374" width="10" style="29" bestFit="1" customWidth="1"/>
    <col min="3375" max="3376" width="10.5703125" style="29" customWidth="1"/>
    <col min="3377" max="3377" width="12.85546875" style="29" customWidth="1"/>
    <col min="3378" max="3378" width="10.85546875" style="29"/>
    <col min="3379" max="3379" width="21.28515625" style="29" customWidth="1"/>
    <col min="3380" max="3380" width="12.5703125" style="29" customWidth="1"/>
    <col min="3381" max="3611" width="10.85546875" style="29"/>
    <col min="3612" max="3613" width="6.5703125" style="29" customWidth="1"/>
    <col min="3614" max="3614" width="10.7109375" style="29" bestFit="1" customWidth="1"/>
    <col min="3615" max="3615" width="7.7109375" style="29" bestFit="1" customWidth="1"/>
    <col min="3616" max="3616" width="7" style="29" customWidth="1"/>
    <col min="3617" max="3617" width="6.5703125" style="29" customWidth="1"/>
    <col min="3618" max="3618" width="7.85546875" style="29" bestFit="1" customWidth="1"/>
    <col min="3619" max="3620" width="0" style="29" hidden="1" customWidth="1"/>
    <col min="3621" max="3628" width="10.85546875" style="29"/>
    <col min="3629" max="3629" width="15.7109375" style="29" customWidth="1"/>
    <col min="3630" max="3630" width="10" style="29" bestFit="1" customWidth="1"/>
    <col min="3631" max="3632" width="10.5703125" style="29" customWidth="1"/>
    <col min="3633" max="3633" width="12.85546875" style="29" customWidth="1"/>
    <col min="3634" max="3634" width="10.85546875" style="29"/>
    <col min="3635" max="3635" width="21.28515625" style="29" customWidth="1"/>
    <col min="3636" max="3636" width="12.5703125" style="29" customWidth="1"/>
    <col min="3637" max="3867" width="10.85546875" style="29"/>
    <col min="3868" max="3869" width="6.5703125" style="29" customWidth="1"/>
    <col min="3870" max="3870" width="10.7109375" style="29" bestFit="1" customWidth="1"/>
    <col min="3871" max="3871" width="7.7109375" style="29" bestFit="1" customWidth="1"/>
    <col min="3872" max="3872" width="7" style="29" customWidth="1"/>
    <col min="3873" max="3873" width="6.5703125" style="29" customWidth="1"/>
    <col min="3874" max="3874" width="7.85546875" style="29" bestFit="1" customWidth="1"/>
    <col min="3875" max="3876" width="0" style="29" hidden="1" customWidth="1"/>
    <col min="3877" max="3884" width="10.85546875" style="29"/>
    <col min="3885" max="3885" width="15.7109375" style="29" customWidth="1"/>
    <col min="3886" max="3886" width="10" style="29" bestFit="1" customWidth="1"/>
    <col min="3887" max="3888" width="10.5703125" style="29" customWidth="1"/>
    <col min="3889" max="3889" width="12.85546875" style="29" customWidth="1"/>
    <col min="3890" max="3890" width="10.85546875" style="29"/>
    <col min="3891" max="3891" width="21.28515625" style="29" customWidth="1"/>
    <col min="3892" max="3892" width="12.5703125" style="29" customWidth="1"/>
    <col min="3893" max="4123" width="10.85546875" style="29"/>
    <col min="4124" max="4125" width="6.5703125" style="29" customWidth="1"/>
    <col min="4126" max="4126" width="10.7109375" style="29" bestFit="1" customWidth="1"/>
    <col min="4127" max="4127" width="7.7109375" style="29" bestFit="1" customWidth="1"/>
    <col min="4128" max="4128" width="7" style="29" customWidth="1"/>
    <col min="4129" max="4129" width="6.5703125" style="29" customWidth="1"/>
    <col min="4130" max="4130" width="7.85546875" style="29" bestFit="1" customWidth="1"/>
    <col min="4131" max="4132" width="0" style="29" hidden="1" customWidth="1"/>
    <col min="4133" max="4140" width="10.85546875" style="29"/>
    <col min="4141" max="4141" width="15.7109375" style="29" customWidth="1"/>
    <col min="4142" max="4142" width="10" style="29" bestFit="1" customWidth="1"/>
    <col min="4143" max="4144" width="10.5703125" style="29" customWidth="1"/>
    <col min="4145" max="4145" width="12.85546875" style="29" customWidth="1"/>
    <col min="4146" max="4146" width="10.85546875" style="29"/>
    <col min="4147" max="4147" width="21.28515625" style="29" customWidth="1"/>
    <col min="4148" max="4148" width="12.5703125" style="29" customWidth="1"/>
    <col min="4149" max="4379" width="10.85546875" style="29"/>
    <col min="4380" max="4381" width="6.5703125" style="29" customWidth="1"/>
    <col min="4382" max="4382" width="10.7109375" style="29" bestFit="1" customWidth="1"/>
    <col min="4383" max="4383" width="7.7109375" style="29" bestFit="1" customWidth="1"/>
    <col min="4384" max="4384" width="7" style="29" customWidth="1"/>
    <col min="4385" max="4385" width="6.5703125" style="29" customWidth="1"/>
    <col min="4386" max="4386" width="7.85546875" style="29" bestFit="1" customWidth="1"/>
    <col min="4387" max="4388" width="0" style="29" hidden="1" customWidth="1"/>
    <col min="4389" max="4396" width="10.85546875" style="29"/>
    <col min="4397" max="4397" width="15.7109375" style="29" customWidth="1"/>
    <col min="4398" max="4398" width="10" style="29" bestFit="1" customWidth="1"/>
    <col min="4399" max="4400" width="10.5703125" style="29" customWidth="1"/>
    <col min="4401" max="4401" width="12.85546875" style="29" customWidth="1"/>
    <col min="4402" max="4402" width="10.85546875" style="29"/>
    <col min="4403" max="4403" width="21.28515625" style="29" customWidth="1"/>
    <col min="4404" max="4404" width="12.5703125" style="29" customWidth="1"/>
    <col min="4405" max="4635" width="10.85546875" style="29"/>
    <col min="4636" max="4637" width="6.5703125" style="29" customWidth="1"/>
    <col min="4638" max="4638" width="10.7109375" style="29" bestFit="1" customWidth="1"/>
    <col min="4639" max="4639" width="7.7109375" style="29" bestFit="1" customWidth="1"/>
    <col min="4640" max="4640" width="7" style="29" customWidth="1"/>
    <col min="4641" max="4641" width="6.5703125" style="29" customWidth="1"/>
    <col min="4642" max="4642" width="7.85546875" style="29" bestFit="1" customWidth="1"/>
    <col min="4643" max="4644" width="0" style="29" hidden="1" customWidth="1"/>
    <col min="4645" max="4652" width="10.85546875" style="29"/>
    <col min="4653" max="4653" width="15.7109375" style="29" customWidth="1"/>
    <col min="4654" max="4654" width="10" style="29" bestFit="1" customWidth="1"/>
    <col min="4655" max="4656" width="10.5703125" style="29" customWidth="1"/>
    <col min="4657" max="4657" width="12.85546875" style="29" customWidth="1"/>
    <col min="4658" max="4658" width="10.85546875" style="29"/>
    <col min="4659" max="4659" width="21.28515625" style="29" customWidth="1"/>
    <col min="4660" max="4660" width="12.5703125" style="29" customWidth="1"/>
    <col min="4661" max="4891" width="10.85546875" style="29"/>
    <col min="4892" max="4893" width="6.5703125" style="29" customWidth="1"/>
    <col min="4894" max="4894" width="10.7109375" style="29" bestFit="1" customWidth="1"/>
    <col min="4895" max="4895" width="7.7109375" style="29" bestFit="1" customWidth="1"/>
    <col min="4896" max="4896" width="7" style="29" customWidth="1"/>
    <col min="4897" max="4897" width="6.5703125" style="29" customWidth="1"/>
    <col min="4898" max="4898" width="7.85546875" style="29" bestFit="1" customWidth="1"/>
    <col min="4899" max="4900" width="0" style="29" hidden="1" customWidth="1"/>
    <col min="4901" max="4908" width="10.85546875" style="29"/>
    <col min="4909" max="4909" width="15.7109375" style="29" customWidth="1"/>
    <col min="4910" max="4910" width="10" style="29" bestFit="1" customWidth="1"/>
    <col min="4911" max="4912" width="10.5703125" style="29" customWidth="1"/>
    <col min="4913" max="4913" width="12.85546875" style="29" customWidth="1"/>
    <col min="4914" max="4914" width="10.85546875" style="29"/>
    <col min="4915" max="4915" width="21.28515625" style="29" customWidth="1"/>
    <col min="4916" max="4916" width="12.5703125" style="29" customWidth="1"/>
    <col min="4917" max="5147" width="10.85546875" style="29"/>
    <col min="5148" max="5149" width="6.5703125" style="29" customWidth="1"/>
    <col min="5150" max="5150" width="10.7109375" style="29" bestFit="1" customWidth="1"/>
    <col min="5151" max="5151" width="7.7109375" style="29" bestFit="1" customWidth="1"/>
    <col min="5152" max="5152" width="7" style="29" customWidth="1"/>
    <col min="5153" max="5153" width="6.5703125" style="29" customWidth="1"/>
    <col min="5154" max="5154" width="7.85546875" style="29" bestFit="1" customWidth="1"/>
    <col min="5155" max="5156" width="0" style="29" hidden="1" customWidth="1"/>
    <col min="5157" max="5164" width="10.85546875" style="29"/>
    <col min="5165" max="5165" width="15.7109375" style="29" customWidth="1"/>
    <col min="5166" max="5166" width="10" style="29" bestFit="1" customWidth="1"/>
    <col min="5167" max="5168" width="10.5703125" style="29" customWidth="1"/>
    <col min="5169" max="5169" width="12.85546875" style="29" customWidth="1"/>
    <col min="5170" max="5170" width="10.85546875" style="29"/>
    <col min="5171" max="5171" width="21.28515625" style="29" customWidth="1"/>
    <col min="5172" max="5172" width="12.5703125" style="29" customWidth="1"/>
    <col min="5173" max="5403" width="10.85546875" style="29"/>
    <col min="5404" max="5405" width="6.5703125" style="29" customWidth="1"/>
    <col min="5406" max="5406" width="10.7109375" style="29" bestFit="1" customWidth="1"/>
    <col min="5407" max="5407" width="7.7109375" style="29" bestFit="1" customWidth="1"/>
    <col min="5408" max="5408" width="7" style="29" customWidth="1"/>
    <col min="5409" max="5409" width="6.5703125" style="29" customWidth="1"/>
    <col min="5410" max="5410" width="7.85546875" style="29" bestFit="1" customWidth="1"/>
    <col min="5411" max="5412" width="0" style="29" hidden="1" customWidth="1"/>
    <col min="5413" max="5420" width="10.85546875" style="29"/>
    <col min="5421" max="5421" width="15.7109375" style="29" customWidth="1"/>
    <col min="5422" max="5422" width="10" style="29" bestFit="1" customWidth="1"/>
    <col min="5423" max="5424" width="10.5703125" style="29" customWidth="1"/>
    <col min="5425" max="5425" width="12.85546875" style="29" customWidth="1"/>
    <col min="5426" max="5426" width="10.85546875" style="29"/>
    <col min="5427" max="5427" width="21.28515625" style="29" customWidth="1"/>
    <col min="5428" max="5428" width="12.5703125" style="29" customWidth="1"/>
    <col min="5429" max="5659" width="10.85546875" style="29"/>
    <col min="5660" max="5661" width="6.5703125" style="29" customWidth="1"/>
    <col min="5662" max="5662" width="10.7109375" style="29" bestFit="1" customWidth="1"/>
    <col min="5663" max="5663" width="7.7109375" style="29" bestFit="1" customWidth="1"/>
    <col min="5664" max="5664" width="7" style="29" customWidth="1"/>
    <col min="5665" max="5665" width="6.5703125" style="29" customWidth="1"/>
    <col min="5666" max="5666" width="7.85546875" style="29" bestFit="1" customWidth="1"/>
    <col min="5667" max="5668" width="0" style="29" hidden="1" customWidth="1"/>
    <col min="5669" max="5676" width="10.85546875" style="29"/>
    <col min="5677" max="5677" width="15.7109375" style="29" customWidth="1"/>
    <col min="5678" max="5678" width="10" style="29" bestFit="1" customWidth="1"/>
    <col min="5679" max="5680" width="10.5703125" style="29" customWidth="1"/>
    <col min="5681" max="5681" width="12.85546875" style="29" customWidth="1"/>
    <col min="5682" max="5682" width="10.85546875" style="29"/>
    <col min="5683" max="5683" width="21.28515625" style="29" customWidth="1"/>
    <col min="5684" max="5684" width="12.5703125" style="29" customWidth="1"/>
    <col min="5685" max="5915" width="10.85546875" style="29"/>
    <col min="5916" max="5917" width="6.5703125" style="29" customWidth="1"/>
    <col min="5918" max="5918" width="10.7109375" style="29" bestFit="1" customWidth="1"/>
    <col min="5919" max="5919" width="7.7109375" style="29" bestFit="1" customWidth="1"/>
    <col min="5920" max="5920" width="7" style="29" customWidth="1"/>
    <col min="5921" max="5921" width="6.5703125" style="29" customWidth="1"/>
    <col min="5922" max="5922" width="7.85546875" style="29" bestFit="1" customWidth="1"/>
    <col min="5923" max="5924" width="0" style="29" hidden="1" customWidth="1"/>
    <col min="5925" max="5932" width="10.85546875" style="29"/>
    <col min="5933" max="5933" width="15.7109375" style="29" customWidth="1"/>
    <col min="5934" max="5934" width="10" style="29" bestFit="1" customWidth="1"/>
    <col min="5935" max="5936" width="10.5703125" style="29" customWidth="1"/>
    <col min="5937" max="5937" width="12.85546875" style="29" customWidth="1"/>
    <col min="5938" max="5938" width="10.85546875" style="29"/>
    <col min="5939" max="5939" width="21.28515625" style="29" customWidth="1"/>
    <col min="5940" max="5940" width="12.5703125" style="29" customWidth="1"/>
    <col min="5941" max="6171" width="10.85546875" style="29"/>
    <col min="6172" max="6173" width="6.5703125" style="29" customWidth="1"/>
    <col min="6174" max="6174" width="10.7109375" style="29" bestFit="1" customWidth="1"/>
    <col min="6175" max="6175" width="7.7109375" style="29" bestFit="1" customWidth="1"/>
    <col min="6176" max="6176" width="7" style="29" customWidth="1"/>
    <col min="6177" max="6177" width="6.5703125" style="29" customWidth="1"/>
    <col min="6178" max="6178" width="7.85546875" style="29" bestFit="1" customWidth="1"/>
    <col min="6179" max="6180" width="0" style="29" hidden="1" customWidth="1"/>
    <col min="6181" max="6188" width="10.85546875" style="29"/>
    <col min="6189" max="6189" width="15.7109375" style="29" customWidth="1"/>
    <col min="6190" max="6190" width="10" style="29" bestFit="1" customWidth="1"/>
    <col min="6191" max="6192" width="10.5703125" style="29" customWidth="1"/>
    <col min="6193" max="6193" width="12.85546875" style="29" customWidth="1"/>
    <col min="6194" max="6194" width="10.85546875" style="29"/>
    <col min="6195" max="6195" width="21.28515625" style="29" customWidth="1"/>
    <col min="6196" max="6196" width="12.5703125" style="29" customWidth="1"/>
    <col min="6197" max="6427" width="10.85546875" style="29"/>
    <col min="6428" max="6429" width="6.5703125" style="29" customWidth="1"/>
    <col min="6430" max="6430" width="10.7109375" style="29" bestFit="1" customWidth="1"/>
    <col min="6431" max="6431" width="7.7109375" style="29" bestFit="1" customWidth="1"/>
    <col min="6432" max="6432" width="7" style="29" customWidth="1"/>
    <col min="6433" max="6433" width="6.5703125" style="29" customWidth="1"/>
    <col min="6434" max="6434" width="7.85546875" style="29" bestFit="1" customWidth="1"/>
    <col min="6435" max="6436" width="0" style="29" hidden="1" customWidth="1"/>
    <col min="6437" max="6444" width="10.85546875" style="29"/>
    <col min="6445" max="6445" width="15.7109375" style="29" customWidth="1"/>
    <col min="6446" max="6446" width="10" style="29" bestFit="1" customWidth="1"/>
    <col min="6447" max="6448" width="10.5703125" style="29" customWidth="1"/>
    <col min="6449" max="6449" width="12.85546875" style="29" customWidth="1"/>
    <col min="6450" max="6450" width="10.85546875" style="29"/>
    <col min="6451" max="6451" width="21.28515625" style="29" customWidth="1"/>
    <col min="6452" max="6452" width="12.5703125" style="29" customWidth="1"/>
    <col min="6453" max="6683" width="10.85546875" style="29"/>
    <col min="6684" max="6685" width="6.5703125" style="29" customWidth="1"/>
    <col min="6686" max="6686" width="10.7109375" style="29" bestFit="1" customWidth="1"/>
    <col min="6687" max="6687" width="7.7109375" style="29" bestFit="1" customWidth="1"/>
    <col min="6688" max="6688" width="7" style="29" customWidth="1"/>
    <col min="6689" max="6689" width="6.5703125" style="29" customWidth="1"/>
    <col min="6690" max="6690" width="7.85546875" style="29" bestFit="1" customWidth="1"/>
    <col min="6691" max="6692" width="0" style="29" hidden="1" customWidth="1"/>
    <col min="6693" max="6700" width="10.85546875" style="29"/>
    <col min="6701" max="6701" width="15.7109375" style="29" customWidth="1"/>
    <col min="6702" max="6702" width="10" style="29" bestFit="1" customWidth="1"/>
    <col min="6703" max="6704" width="10.5703125" style="29" customWidth="1"/>
    <col min="6705" max="6705" width="12.85546875" style="29" customWidth="1"/>
    <col min="6706" max="6706" width="10.85546875" style="29"/>
    <col min="6707" max="6707" width="21.28515625" style="29" customWidth="1"/>
    <col min="6708" max="6708" width="12.5703125" style="29" customWidth="1"/>
    <col min="6709" max="6939" width="10.85546875" style="29"/>
    <col min="6940" max="6941" width="6.5703125" style="29" customWidth="1"/>
    <col min="6942" max="6942" width="10.7109375" style="29" bestFit="1" customWidth="1"/>
    <col min="6943" max="6943" width="7.7109375" style="29" bestFit="1" customWidth="1"/>
    <col min="6944" max="6944" width="7" style="29" customWidth="1"/>
    <col min="6945" max="6945" width="6.5703125" style="29" customWidth="1"/>
    <col min="6946" max="6946" width="7.85546875" style="29" bestFit="1" customWidth="1"/>
    <col min="6947" max="6948" width="0" style="29" hidden="1" customWidth="1"/>
    <col min="6949" max="6956" width="10.85546875" style="29"/>
    <col min="6957" max="6957" width="15.7109375" style="29" customWidth="1"/>
    <col min="6958" max="6958" width="10" style="29" bestFit="1" customWidth="1"/>
    <col min="6959" max="6960" width="10.5703125" style="29" customWidth="1"/>
    <col min="6961" max="6961" width="12.85546875" style="29" customWidth="1"/>
    <col min="6962" max="6962" width="10.85546875" style="29"/>
    <col min="6963" max="6963" width="21.28515625" style="29" customWidth="1"/>
    <col min="6964" max="6964" width="12.5703125" style="29" customWidth="1"/>
    <col min="6965" max="7195" width="10.85546875" style="29"/>
    <col min="7196" max="7197" width="6.5703125" style="29" customWidth="1"/>
    <col min="7198" max="7198" width="10.7109375" style="29" bestFit="1" customWidth="1"/>
    <col min="7199" max="7199" width="7.7109375" style="29" bestFit="1" customWidth="1"/>
    <col min="7200" max="7200" width="7" style="29" customWidth="1"/>
    <col min="7201" max="7201" width="6.5703125" style="29" customWidth="1"/>
    <col min="7202" max="7202" width="7.85546875" style="29" bestFit="1" customWidth="1"/>
    <col min="7203" max="7204" width="0" style="29" hidden="1" customWidth="1"/>
    <col min="7205" max="7212" width="10.85546875" style="29"/>
    <col min="7213" max="7213" width="15.7109375" style="29" customWidth="1"/>
    <col min="7214" max="7214" width="10" style="29" bestFit="1" customWidth="1"/>
    <col min="7215" max="7216" width="10.5703125" style="29" customWidth="1"/>
    <col min="7217" max="7217" width="12.85546875" style="29" customWidth="1"/>
    <col min="7218" max="7218" width="10.85546875" style="29"/>
    <col min="7219" max="7219" width="21.28515625" style="29" customWidth="1"/>
    <col min="7220" max="7220" width="12.5703125" style="29" customWidth="1"/>
    <col min="7221" max="7451" width="10.85546875" style="29"/>
    <col min="7452" max="7453" width="6.5703125" style="29" customWidth="1"/>
    <col min="7454" max="7454" width="10.7109375" style="29" bestFit="1" customWidth="1"/>
    <col min="7455" max="7455" width="7.7109375" style="29" bestFit="1" customWidth="1"/>
    <col min="7456" max="7456" width="7" style="29" customWidth="1"/>
    <col min="7457" max="7457" width="6.5703125" style="29" customWidth="1"/>
    <col min="7458" max="7458" width="7.85546875" style="29" bestFit="1" customWidth="1"/>
    <col min="7459" max="7460" width="0" style="29" hidden="1" customWidth="1"/>
    <col min="7461" max="7468" width="10.85546875" style="29"/>
    <col min="7469" max="7469" width="15.7109375" style="29" customWidth="1"/>
    <col min="7470" max="7470" width="10" style="29" bestFit="1" customWidth="1"/>
    <col min="7471" max="7472" width="10.5703125" style="29" customWidth="1"/>
    <col min="7473" max="7473" width="12.85546875" style="29" customWidth="1"/>
    <col min="7474" max="7474" width="10.85546875" style="29"/>
    <col min="7475" max="7475" width="21.28515625" style="29" customWidth="1"/>
    <col min="7476" max="7476" width="12.5703125" style="29" customWidth="1"/>
    <col min="7477" max="7707" width="10.85546875" style="29"/>
    <col min="7708" max="7709" width="6.5703125" style="29" customWidth="1"/>
    <col min="7710" max="7710" width="10.7109375" style="29" bestFit="1" customWidth="1"/>
    <col min="7711" max="7711" width="7.7109375" style="29" bestFit="1" customWidth="1"/>
    <col min="7712" max="7712" width="7" style="29" customWidth="1"/>
    <col min="7713" max="7713" width="6.5703125" style="29" customWidth="1"/>
    <col min="7714" max="7714" width="7.85546875" style="29" bestFit="1" customWidth="1"/>
    <col min="7715" max="7716" width="0" style="29" hidden="1" customWidth="1"/>
    <col min="7717" max="7724" width="10.85546875" style="29"/>
    <col min="7725" max="7725" width="15.7109375" style="29" customWidth="1"/>
    <col min="7726" max="7726" width="10" style="29" bestFit="1" customWidth="1"/>
    <col min="7727" max="7728" width="10.5703125" style="29" customWidth="1"/>
    <col min="7729" max="7729" width="12.85546875" style="29" customWidth="1"/>
    <col min="7730" max="7730" width="10.85546875" style="29"/>
    <col min="7731" max="7731" width="21.28515625" style="29" customWidth="1"/>
    <col min="7732" max="7732" width="12.5703125" style="29" customWidth="1"/>
    <col min="7733" max="7963" width="10.85546875" style="29"/>
    <col min="7964" max="7965" width="6.5703125" style="29" customWidth="1"/>
    <col min="7966" max="7966" width="10.7109375" style="29" bestFit="1" customWidth="1"/>
    <col min="7967" max="7967" width="7.7109375" style="29" bestFit="1" customWidth="1"/>
    <col min="7968" max="7968" width="7" style="29" customWidth="1"/>
    <col min="7969" max="7969" width="6.5703125" style="29" customWidth="1"/>
    <col min="7970" max="7970" width="7.85546875" style="29" bestFit="1" customWidth="1"/>
    <col min="7971" max="7972" width="0" style="29" hidden="1" customWidth="1"/>
    <col min="7973" max="7980" width="10.85546875" style="29"/>
    <col min="7981" max="7981" width="15.7109375" style="29" customWidth="1"/>
    <col min="7982" max="7982" width="10" style="29" bestFit="1" customWidth="1"/>
    <col min="7983" max="7984" width="10.5703125" style="29" customWidth="1"/>
    <col min="7985" max="7985" width="12.85546875" style="29" customWidth="1"/>
    <col min="7986" max="7986" width="10.85546875" style="29"/>
    <col min="7987" max="7987" width="21.28515625" style="29" customWidth="1"/>
    <col min="7988" max="7988" width="12.5703125" style="29" customWidth="1"/>
    <col min="7989" max="8219" width="10.85546875" style="29"/>
    <col min="8220" max="8221" width="6.5703125" style="29" customWidth="1"/>
    <col min="8222" max="8222" width="10.7109375" style="29" bestFit="1" customWidth="1"/>
    <col min="8223" max="8223" width="7.7109375" style="29" bestFit="1" customWidth="1"/>
    <col min="8224" max="8224" width="7" style="29" customWidth="1"/>
    <col min="8225" max="8225" width="6.5703125" style="29" customWidth="1"/>
    <col min="8226" max="8226" width="7.85546875" style="29" bestFit="1" customWidth="1"/>
    <col min="8227" max="8228" width="0" style="29" hidden="1" customWidth="1"/>
    <col min="8229" max="8236" width="10.85546875" style="29"/>
    <col min="8237" max="8237" width="15.7109375" style="29" customWidth="1"/>
    <col min="8238" max="8238" width="10" style="29" bestFit="1" customWidth="1"/>
    <col min="8239" max="8240" width="10.5703125" style="29" customWidth="1"/>
    <col min="8241" max="8241" width="12.85546875" style="29" customWidth="1"/>
    <col min="8242" max="8242" width="10.85546875" style="29"/>
    <col min="8243" max="8243" width="21.28515625" style="29" customWidth="1"/>
    <col min="8244" max="8244" width="12.5703125" style="29" customWidth="1"/>
    <col min="8245" max="8475" width="10.85546875" style="29"/>
    <col min="8476" max="8477" width="6.5703125" style="29" customWidth="1"/>
    <col min="8478" max="8478" width="10.7109375" style="29" bestFit="1" customWidth="1"/>
    <col min="8479" max="8479" width="7.7109375" style="29" bestFit="1" customWidth="1"/>
    <col min="8480" max="8480" width="7" style="29" customWidth="1"/>
    <col min="8481" max="8481" width="6.5703125" style="29" customWidth="1"/>
    <col min="8482" max="8482" width="7.85546875" style="29" bestFit="1" customWidth="1"/>
    <col min="8483" max="8484" width="0" style="29" hidden="1" customWidth="1"/>
    <col min="8485" max="8492" width="10.85546875" style="29"/>
    <col min="8493" max="8493" width="15.7109375" style="29" customWidth="1"/>
    <col min="8494" max="8494" width="10" style="29" bestFit="1" customWidth="1"/>
    <col min="8495" max="8496" width="10.5703125" style="29" customWidth="1"/>
    <col min="8497" max="8497" width="12.85546875" style="29" customWidth="1"/>
    <col min="8498" max="8498" width="10.85546875" style="29"/>
    <col min="8499" max="8499" width="21.28515625" style="29" customWidth="1"/>
    <col min="8500" max="8500" width="12.5703125" style="29" customWidth="1"/>
    <col min="8501" max="8731" width="10.85546875" style="29"/>
    <col min="8732" max="8733" width="6.5703125" style="29" customWidth="1"/>
    <col min="8734" max="8734" width="10.7109375" style="29" bestFit="1" customWidth="1"/>
    <col min="8735" max="8735" width="7.7109375" style="29" bestFit="1" customWidth="1"/>
    <col min="8736" max="8736" width="7" style="29" customWidth="1"/>
    <col min="8737" max="8737" width="6.5703125" style="29" customWidth="1"/>
    <col min="8738" max="8738" width="7.85546875" style="29" bestFit="1" customWidth="1"/>
    <col min="8739" max="8740" width="0" style="29" hidden="1" customWidth="1"/>
    <col min="8741" max="8748" width="10.85546875" style="29"/>
    <col min="8749" max="8749" width="15.7109375" style="29" customWidth="1"/>
    <col min="8750" max="8750" width="10" style="29" bestFit="1" customWidth="1"/>
    <col min="8751" max="8752" width="10.5703125" style="29" customWidth="1"/>
    <col min="8753" max="8753" width="12.85546875" style="29" customWidth="1"/>
    <col min="8754" max="8754" width="10.85546875" style="29"/>
    <col min="8755" max="8755" width="21.28515625" style="29" customWidth="1"/>
    <col min="8756" max="8756" width="12.5703125" style="29" customWidth="1"/>
    <col min="8757" max="8987" width="10.85546875" style="29"/>
    <col min="8988" max="8989" width="6.5703125" style="29" customWidth="1"/>
    <col min="8990" max="8990" width="10.7109375" style="29" bestFit="1" customWidth="1"/>
    <col min="8991" max="8991" width="7.7109375" style="29" bestFit="1" customWidth="1"/>
    <col min="8992" max="8992" width="7" style="29" customWidth="1"/>
    <col min="8993" max="8993" width="6.5703125" style="29" customWidth="1"/>
    <col min="8994" max="8994" width="7.85546875" style="29" bestFit="1" customWidth="1"/>
    <col min="8995" max="8996" width="0" style="29" hidden="1" customWidth="1"/>
    <col min="8997" max="9004" width="10.85546875" style="29"/>
    <col min="9005" max="9005" width="15.7109375" style="29" customWidth="1"/>
    <col min="9006" max="9006" width="10" style="29" bestFit="1" customWidth="1"/>
    <col min="9007" max="9008" width="10.5703125" style="29" customWidth="1"/>
    <col min="9009" max="9009" width="12.85546875" style="29" customWidth="1"/>
    <col min="9010" max="9010" width="10.85546875" style="29"/>
    <col min="9011" max="9011" width="21.28515625" style="29" customWidth="1"/>
    <col min="9012" max="9012" width="12.5703125" style="29" customWidth="1"/>
    <col min="9013" max="9243" width="10.85546875" style="29"/>
    <col min="9244" max="9245" width="6.5703125" style="29" customWidth="1"/>
    <col min="9246" max="9246" width="10.7109375" style="29" bestFit="1" customWidth="1"/>
    <col min="9247" max="9247" width="7.7109375" style="29" bestFit="1" customWidth="1"/>
    <col min="9248" max="9248" width="7" style="29" customWidth="1"/>
    <col min="9249" max="9249" width="6.5703125" style="29" customWidth="1"/>
    <col min="9250" max="9250" width="7.85546875" style="29" bestFit="1" customWidth="1"/>
    <col min="9251" max="9252" width="0" style="29" hidden="1" customWidth="1"/>
    <col min="9253" max="9260" width="10.85546875" style="29"/>
    <col min="9261" max="9261" width="15.7109375" style="29" customWidth="1"/>
    <col min="9262" max="9262" width="10" style="29" bestFit="1" customWidth="1"/>
    <col min="9263" max="9264" width="10.5703125" style="29" customWidth="1"/>
    <col min="9265" max="9265" width="12.85546875" style="29" customWidth="1"/>
    <col min="9266" max="9266" width="10.85546875" style="29"/>
    <col min="9267" max="9267" width="21.28515625" style="29" customWidth="1"/>
    <col min="9268" max="9268" width="12.5703125" style="29" customWidth="1"/>
    <col min="9269" max="9499" width="10.85546875" style="29"/>
    <col min="9500" max="9501" width="6.5703125" style="29" customWidth="1"/>
    <col min="9502" max="9502" width="10.7109375" style="29" bestFit="1" customWidth="1"/>
    <col min="9503" max="9503" width="7.7109375" style="29" bestFit="1" customWidth="1"/>
    <col min="9504" max="9504" width="7" style="29" customWidth="1"/>
    <col min="9505" max="9505" width="6.5703125" style="29" customWidth="1"/>
    <col min="9506" max="9506" width="7.85546875" style="29" bestFit="1" customWidth="1"/>
    <col min="9507" max="9508" width="0" style="29" hidden="1" customWidth="1"/>
    <col min="9509" max="9516" width="10.85546875" style="29"/>
    <col min="9517" max="9517" width="15.7109375" style="29" customWidth="1"/>
    <col min="9518" max="9518" width="10" style="29" bestFit="1" customWidth="1"/>
    <col min="9519" max="9520" width="10.5703125" style="29" customWidth="1"/>
    <col min="9521" max="9521" width="12.85546875" style="29" customWidth="1"/>
    <col min="9522" max="9522" width="10.85546875" style="29"/>
    <col min="9523" max="9523" width="21.28515625" style="29" customWidth="1"/>
    <col min="9524" max="9524" width="12.5703125" style="29" customWidth="1"/>
    <col min="9525" max="9755" width="10.85546875" style="29"/>
    <col min="9756" max="9757" width="6.5703125" style="29" customWidth="1"/>
    <col min="9758" max="9758" width="10.7109375" style="29" bestFit="1" customWidth="1"/>
    <col min="9759" max="9759" width="7.7109375" style="29" bestFit="1" customWidth="1"/>
    <col min="9760" max="9760" width="7" style="29" customWidth="1"/>
    <col min="9761" max="9761" width="6.5703125" style="29" customWidth="1"/>
    <col min="9762" max="9762" width="7.85546875" style="29" bestFit="1" customWidth="1"/>
    <col min="9763" max="9764" width="0" style="29" hidden="1" customWidth="1"/>
    <col min="9765" max="9772" width="10.85546875" style="29"/>
    <col min="9773" max="9773" width="15.7109375" style="29" customWidth="1"/>
    <col min="9774" max="9774" width="10" style="29" bestFit="1" customWidth="1"/>
    <col min="9775" max="9776" width="10.5703125" style="29" customWidth="1"/>
    <col min="9777" max="9777" width="12.85546875" style="29" customWidth="1"/>
    <col min="9778" max="9778" width="10.85546875" style="29"/>
    <col min="9779" max="9779" width="21.28515625" style="29" customWidth="1"/>
    <col min="9780" max="9780" width="12.5703125" style="29" customWidth="1"/>
    <col min="9781" max="10011" width="10.85546875" style="29"/>
    <col min="10012" max="10013" width="6.5703125" style="29" customWidth="1"/>
    <col min="10014" max="10014" width="10.7109375" style="29" bestFit="1" customWidth="1"/>
    <col min="10015" max="10015" width="7.7109375" style="29" bestFit="1" customWidth="1"/>
    <col min="10016" max="10016" width="7" style="29" customWidth="1"/>
    <col min="10017" max="10017" width="6.5703125" style="29" customWidth="1"/>
    <col min="10018" max="10018" width="7.85546875" style="29" bestFit="1" customWidth="1"/>
    <col min="10019" max="10020" width="0" style="29" hidden="1" customWidth="1"/>
    <col min="10021" max="10028" width="10.85546875" style="29"/>
    <col min="10029" max="10029" width="15.7109375" style="29" customWidth="1"/>
    <col min="10030" max="10030" width="10" style="29" bestFit="1" customWidth="1"/>
    <col min="10031" max="10032" width="10.5703125" style="29" customWidth="1"/>
    <col min="10033" max="10033" width="12.85546875" style="29" customWidth="1"/>
    <col min="10034" max="10034" width="10.85546875" style="29"/>
    <col min="10035" max="10035" width="21.28515625" style="29" customWidth="1"/>
    <col min="10036" max="10036" width="12.5703125" style="29" customWidth="1"/>
    <col min="10037" max="10267" width="10.85546875" style="29"/>
    <col min="10268" max="10269" width="6.5703125" style="29" customWidth="1"/>
    <col min="10270" max="10270" width="10.7109375" style="29" bestFit="1" customWidth="1"/>
    <col min="10271" max="10271" width="7.7109375" style="29" bestFit="1" customWidth="1"/>
    <col min="10272" max="10272" width="7" style="29" customWidth="1"/>
    <col min="10273" max="10273" width="6.5703125" style="29" customWidth="1"/>
    <col min="10274" max="10274" width="7.85546875" style="29" bestFit="1" customWidth="1"/>
    <col min="10275" max="10276" width="0" style="29" hidden="1" customWidth="1"/>
    <col min="10277" max="10284" width="10.85546875" style="29"/>
    <col min="10285" max="10285" width="15.7109375" style="29" customWidth="1"/>
    <col min="10286" max="10286" width="10" style="29" bestFit="1" customWidth="1"/>
    <col min="10287" max="10288" width="10.5703125" style="29" customWidth="1"/>
    <col min="10289" max="10289" width="12.85546875" style="29" customWidth="1"/>
    <col min="10290" max="10290" width="10.85546875" style="29"/>
    <col min="10291" max="10291" width="21.28515625" style="29" customWidth="1"/>
    <col min="10292" max="10292" width="12.5703125" style="29" customWidth="1"/>
    <col min="10293" max="10523" width="10.85546875" style="29"/>
    <col min="10524" max="10525" width="6.5703125" style="29" customWidth="1"/>
    <col min="10526" max="10526" width="10.7109375" style="29" bestFit="1" customWidth="1"/>
    <col min="10527" max="10527" width="7.7109375" style="29" bestFit="1" customWidth="1"/>
    <col min="10528" max="10528" width="7" style="29" customWidth="1"/>
    <col min="10529" max="10529" width="6.5703125" style="29" customWidth="1"/>
    <col min="10530" max="10530" width="7.85546875" style="29" bestFit="1" customWidth="1"/>
    <col min="10531" max="10532" width="0" style="29" hidden="1" customWidth="1"/>
    <col min="10533" max="10540" width="10.85546875" style="29"/>
    <col min="10541" max="10541" width="15.7109375" style="29" customWidth="1"/>
    <col min="10542" max="10542" width="10" style="29" bestFit="1" customWidth="1"/>
    <col min="10543" max="10544" width="10.5703125" style="29" customWidth="1"/>
    <col min="10545" max="10545" width="12.85546875" style="29" customWidth="1"/>
    <col min="10546" max="10546" width="10.85546875" style="29"/>
    <col min="10547" max="10547" width="21.28515625" style="29" customWidth="1"/>
    <col min="10548" max="10548" width="12.5703125" style="29" customWidth="1"/>
    <col min="10549" max="10779" width="10.85546875" style="29"/>
    <col min="10780" max="10781" width="6.5703125" style="29" customWidth="1"/>
    <col min="10782" max="10782" width="10.7109375" style="29" bestFit="1" customWidth="1"/>
    <col min="10783" max="10783" width="7.7109375" style="29" bestFit="1" customWidth="1"/>
    <col min="10784" max="10784" width="7" style="29" customWidth="1"/>
    <col min="10785" max="10785" width="6.5703125" style="29" customWidth="1"/>
    <col min="10786" max="10786" width="7.85546875" style="29" bestFit="1" customWidth="1"/>
    <col min="10787" max="10788" width="0" style="29" hidden="1" customWidth="1"/>
    <col min="10789" max="10796" width="10.85546875" style="29"/>
    <col min="10797" max="10797" width="15.7109375" style="29" customWidth="1"/>
    <col min="10798" max="10798" width="10" style="29" bestFit="1" customWidth="1"/>
    <col min="10799" max="10800" width="10.5703125" style="29" customWidth="1"/>
    <col min="10801" max="10801" width="12.85546875" style="29" customWidth="1"/>
    <col min="10802" max="10802" width="10.85546875" style="29"/>
    <col min="10803" max="10803" width="21.28515625" style="29" customWidth="1"/>
    <col min="10804" max="10804" width="12.5703125" style="29" customWidth="1"/>
    <col min="10805" max="11035" width="10.85546875" style="29"/>
    <col min="11036" max="11037" width="6.5703125" style="29" customWidth="1"/>
    <col min="11038" max="11038" width="10.7109375" style="29" bestFit="1" customWidth="1"/>
    <col min="11039" max="11039" width="7.7109375" style="29" bestFit="1" customWidth="1"/>
    <col min="11040" max="11040" width="7" style="29" customWidth="1"/>
    <col min="11041" max="11041" width="6.5703125" style="29" customWidth="1"/>
    <col min="11042" max="11042" width="7.85546875" style="29" bestFit="1" customWidth="1"/>
    <col min="11043" max="11044" width="0" style="29" hidden="1" customWidth="1"/>
    <col min="11045" max="11052" width="10.85546875" style="29"/>
    <col min="11053" max="11053" width="15.7109375" style="29" customWidth="1"/>
    <col min="11054" max="11054" width="10" style="29" bestFit="1" customWidth="1"/>
    <col min="11055" max="11056" width="10.5703125" style="29" customWidth="1"/>
    <col min="11057" max="11057" width="12.85546875" style="29" customWidth="1"/>
    <col min="11058" max="11058" width="10.85546875" style="29"/>
    <col min="11059" max="11059" width="21.28515625" style="29" customWidth="1"/>
    <col min="11060" max="11060" width="12.5703125" style="29" customWidth="1"/>
    <col min="11061" max="11291" width="10.85546875" style="29"/>
    <col min="11292" max="11293" width="6.5703125" style="29" customWidth="1"/>
    <col min="11294" max="11294" width="10.7109375" style="29" bestFit="1" customWidth="1"/>
    <col min="11295" max="11295" width="7.7109375" style="29" bestFit="1" customWidth="1"/>
    <col min="11296" max="11296" width="7" style="29" customWidth="1"/>
    <col min="11297" max="11297" width="6.5703125" style="29" customWidth="1"/>
    <col min="11298" max="11298" width="7.85546875" style="29" bestFit="1" customWidth="1"/>
    <col min="11299" max="11300" width="0" style="29" hidden="1" customWidth="1"/>
    <col min="11301" max="11308" width="10.85546875" style="29"/>
    <col min="11309" max="11309" width="15.7109375" style="29" customWidth="1"/>
    <col min="11310" max="11310" width="10" style="29" bestFit="1" customWidth="1"/>
    <col min="11311" max="11312" width="10.5703125" style="29" customWidth="1"/>
    <col min="11313" max="11313" width="12.85546875" style="29" customWidth="1"/>
    <col min="11314" max="11314" width="10.85546875" style="29"/>
    <col min="11315" max="11315" width="21.28515625" style="29" customWidth="1"/>
    <col min="11316" max="11316" width="12.5703125" style="29" customWidth="1"/>
    <col min="11317" max="11547" width="10.85546875" style="29"/>
    <col min="11548" max="11549" width="6.5703125" style="29" customWidth="1"/>
    <col min="11550" max="11550" width="10.7109375" style="29" bestFit="1" customWidth="1"/>
    <col min="11551" max="11551" width="7.7109375" style="29" bestFit="1" customWidth="1"/>
    <col min="11552" max="11552" width="7" style="29" customWidth="1"/>
    <col min="11553" max="11553" width="6.5703125" style="29" customWidth="1"/>
    <col min="11554" max="11554" width="7.85546875" style="29" bestFit="1" customWidth="1"/>
    <col min="11555" max="11556" width="0" style="29" hidden="1" customWidth="1"/>
    <col min="11557" max="11564" width="10.85546875" style="29"/>
    <col min="11565" max="11565" width="15.7109375" style="29" customWidth="1"/>
    <col min="11566" max="11566" width="10" style="29" bestFit="1" customWidth="1"/>
    <col min="11567" max="11568" width="10.5703125" style="29" customWidth="1"/>
    <col min="11569" max="11569" width="12.85546875" style="29" customWidth="1"/>
    <col min="11570" max="11570" width="10.85546875" style="29"/>
    <col min="11571" max="11571" width="21.28515625" style="29" customWidth="1"/>
    <col min="11572" max="11572" width="12.5703125" style="29" customWidth="1"/>
    <col min="11573" max="11803" width="10.85546875" style="29"/>
    <col min="11804" max="11805" width="6.5703125" style="29" customWidth="1"/>
    <col min="11806" max="11806" width="10.7109375" style="29" bestFit="1" customWidth="1"/>
    <col min="11807" max="11807" width="7.7109375" style="29" bestFit="1" customWidth="1"/>
    <col min="11808" max="11808" width="7" style="29" customWidth="1"/>
    <col min="11809" max="11809" width="6.5703125" style="29" customWidth="1"/>
    <col min="11810" max="11810" width="7.85546875" style="29" bestFit="1" customWidth="1"/>
    <col min="11811" max="11812" width="0" style="29" hidden="1" customWidth="1"/>
    <col min="11813" max="11820" width="10.85546875" style="29"/>
    <col min="11821" max="11821" width="15.7109375" style="29" customWidth="1"/>
    <col min="11822" max="11822" width="10" style="29" bestFit="1" customWidth="1"/>
    <col min="11823" max="11824" width="10.5703125" style="29" customWidth="1"/>
    <col min="11825" max="11825" width="12.85546875" style="29" customWidth="1"/>
    <col min="11826" max="11826" width="10.85546875" style="29"/>
    <col min="11827" max="11827" width="21.28515625" style="29" customWidth="1"/>
    <col min="11828" max="11828" width="12.5703125" style="29" customWidth="1"/>
    <col min="11829" max="12059" width="10.85546875" style="29"/>
    <col min="12060" max="12061" width="6.5703125" style="29" customWidth="1"/>
    <col min="12062" max="12062" width="10.7109375" style="29" bestFit="1" customWidth="1"/>
    <col min="12063" max="12063" width="7.7109375" style="29" bestFit="1" customWidth="1"/>
    <col min="12064" max="12064" width="7" style="29" customWidth="1"/>
    <col min="12065" max="12065" width="6.5703125" style="29" customWidth="1"/>
    <col min="12066" max="12066" width="7.85546875" style="29" bestFit="1" customWidth="1"/>
    <col min="12067" max="12068" width="0" style="29" hidden="1" customWidth="1"/>
    <col min="12069" max="12076" width="10.85546875" style="29"/>
    <col min="12077" max="12077" width="15.7109375" style="29" customWidth="1"/>
    <col min="12078" max="12078" width="10" style="29" bestFit="1" customWidth="1"/>
    <col min="12079" max="12080" width="10.5703125" style="29" customWidth="1"/>
    <col min="12081" max="12081" width="12.85546875" style="29" customWidth="1"/>
    <col min="12082" max="12082" width="10.85546875" style="29"/>
    <col min="12083" max="12083" width="21.28515625" style="29" customWidth="1"/>
    <col min="12084" max="12084" width="12.5703125" style="29" customWidth="1"/>
    <col min="12085" max="12315" width="10.85546875" style="29"/>
    <col min="12316" max="12317" width="6.5703125" style="29" customWidth="1"/>
    <col min="12318" max="12318" width="10.7109375" style="29" bestFit="1" customWidth="1"/>
    <col min="12319" max="12319" width="7.7109375" style="29" bestFit="1" customWidth="1"/>
    <col min="12320" max="12320" width="7" style="29" customWidth="1"/>
    <col min="12321" max="12321" width="6.5703125" style="29" customWidth="1"/>
    <col min="12322" max="12322" width="7.85546875" style="29" bestFit="1" customWidth="1"/>
    <col min="12323" max="12324" width="0" style="29" hidden="1" customWidth="1"/>
    <col min="12325" max="12332" width="10.85546875" style="29"/>
    <col min="12333" max="12333" width="15.7109375" style="29" customWidth="1"/>
    <col min="12334" max="12334" width="10" style="29" bestFit="1" customWidth="1"/>
    <col min="12335" max="12336" width="10.5703125" style="29" customWidth="1"/>
    <col min="12337" max="12337" width="12.85546875" style="29" customWidth="1"/>
    <col min="12338" max="12338" width="10.85546875" style="29"/>
    <col min="12339" max="12339" width="21.28515625" style="29" customWidth="1"/>
    <col min="12340" max="12340" width="12.5703125" style="29" customWidth="1"/>
    <col min="12341" max="12571" width="10.85546875" style="29"/>
    <col min="12572" max="12573" width="6.5703125" style="29" customWidth="1"/>
    <col min="12574" max="12574" width="10.7109375" style="29" bestFit="1" customWidth="1"/>
    <col min="12575" max="12575" width="7.7109375" style="29" bestFit="1" customWidth="1"/>
    <col min="12576" max="12576" width="7" style="29" customWidth="1"/>
    <col min="12577" max="12577" width="6.5703125" style="29" customWidth="1"/>
    <col min="12578" max="12578" width="7.85546875" style="29" bestFit="1" customWidth="1"/>
    <col min="12579" max="12580" width="0" style="29" hidden="1" customWidth="1"/>
    <col min="12581" max="12588" width="10.85546875" style="29"/>
    <col min="12589" max="12589" width="15.7109375" style="29" customWidth="1"/>
    <col min="12590" max="12590" width="10" style="29" bestFit="1" customWidth="1"/>
    <col min="12591" max="12592" width="10.5703125" style="29" customWidth="1"/>
    <col min="12593" max="12593" width="12.85546875" style="29" customWidth="1"/>
    <col min="12594" max="12594" width="10.85546875" style="29"/>
    <col min="12595" max="12595" width="21.28515625" style="29" customWidth="1"/>
    <col min="12596" max="12596" width="12.5703125" style="29" customWidth="1"/>
    <col min="12597" max="12827" width="10.85546875" style="29"/>
    <col min="12828" max="12829" width="6.5703125" style="29" customWidth="1"/>
    <col min="12830" max="12830" width="10.7109375" style="29" bestFit="1" customWidth="1"/>
    <col min="12831" max="12831" width="7.7109375" style="29" bestFit="1" customWidth="1"/>
    <col min="12832" max="12832" width="7" style="29" customWidth="1"/>
    <col min="12833" max="12833" width="6.5703125" style="29" customWidth="1"/>
    <col min="12834" max="12834" width="7.85546875" style="29" bestFit="1" customWidth="1"/>
    <col min="12835" max="12836" width="0" style="29" hidden="1" customWidth="1"/>
    <col min="12837" max="12844" width="10.85546875" style="29"/>
    <col min="12845" max="12845" width="15.7109375" style="29" customWidth="1"/>
    <col min="12846" max="12846" width="10" style="29" bestFit="1" customWidth="1"/>
    <col min="12847" max="12848" width="10.5703125" style="29" customWidth="1"/>
    <col min="12849" max="12849" width="12.85546875" style="29" customWidth="1"/>
    <col min="12850" max="12850" width="10.85546875" style="29"/>
    <col min="12851" max="12851" width="21.28515625" style="29" customWidth="1"/>
    <col min="12852" max="12852" width="12.5703125" style="29" customWidth="1"/>
    <col min="12853" max="13083" width="10.85546875" style="29"/>
    <col min="13084" max="13085" width="6.5703125" style="29" customWidth="1"/>
    <col min="13086" max="13086" width="10.7109375" style="29" bestFit="1" customWidth="1"/>
    <col min="13087" max="13087" width="7.7109375" style="29" bestFit="1" customWidth="1"/>
    <col min="13088" max="13088" width="7" style="29" customWidth="1"/>
    <col min="13089" max="13089" width="6.5703125" style="29" customWidth="1"/>
    <col min="13090" max="13090" width="7.85546875" style="29" bestFit="1" customWidth="1"/>
    <col min="13091" max="13092" width="0" style="29" hidden="1" customWidth="1"/>
    <col min="13093" max="13100" width="10.85546875" style="29"/>
    <col min="13101" max="13101" width="15.7109375" style="29" customWidth="1"/>
    <col min="13102" max="13102" width="10" style="29" bestFit="1" customWidth="1"/>
    <col min="13103" max="13104" width="10.5703125" style="29" customWidth="1"/>
    <col min="13105" max="13105" width="12.85546875" style="29" customWidth="1"/>
    <col min="13106" max="13106" width="10.85546875" style="29"/>
    <col min="13107" max="13107" width="21.28515625" style="29" customWidth="1"/>
    <col min="13108" max="13108" width="12.5703125" style="29" customWidth="1"/>
    <col min="13109" max="13339" width="10.85546875" style="29"/>
    <col min="13340" max="13341" width="6.5703125" style="29" customWidth="1"/>
    <col min="13342" max="13342" width="10.7109375" style="29" bestFit="1" customWidth="1"/>
    <col min="13343" max="13343" width="7.7109375" style="29" bestFit="1" customWidth="1"/>
    <col min="13344" max="13344" width="7" style="29" customWidth="1"/>
    <col min="13345" max="13345" width="6.5703125" style="29" customWidth="1"/>
    <col min="13346" max="13346" width="7.85546875" style="29" bestFit="1" customWidth="1"/>
    <col min="13347" max="13348" width="0" style="29" hidden="1" customWidth="1"/>
    <col min="13349" max="13356" width="10.85546875" style="29"/>
    <col min="13357" max="13357" width="15.7109375" style="29" customWidth="1"/>
    <col min="13358" max="13358" width="10" style="29" bestFit="1" customWidth="1"/>
    <col min="13359" max="13360" width="10.5703125" style="29" customWidth="1"/>
    <col min="13361" max="13361" width="12.85546875" style="29" customWidth="1"/>
    <col min="13362" max="13362" width="10.85546875" style="29"/>
    <col min="13363" max="13363" width="21.28515625" style="29" customWidth="1"/>
    <col min="13364" max="13364" width="12.5703125" style="29" customWidth="1"/>
    <col min="13365" max="13595" width="10.85546875" style="29"/>
    <col min="13596" max="13597" width="6.5703125" style="29" customWidth="1"/>
    <col min="13598" max="13598" width="10.7109375" style="29" bestFit="1" customWidth="1"/>
    <col min="13599" max="13599" width="7.7109375" style="29" bestFit="1" customWidth="1"/>
    <col min="13600" max="13600" width="7" style="29" customWidth="1"/>
    <col min="13601" max="13601" width="6.5703125" style="29" customWidth="1"/>
    <col min="13602" max="13602" width="7.85546875" style="29" bestFit="1" customWidth="1"/>
    <col min="13603" max="13604" width="0" style="29" hidden="1" customWidth="1"/>
    <col min="13605" max="13612" width="10.85546875" style="29"/>
    <col min="13613" max="13613" width="15.7109375" style="29" customWidth="1"/>
    <col min="13614" max="13614" width="10" style="29" bestFit="1" customWidth="1"/>
    <col min="13615" max="13616" width="10.5703125" style="29" customWidth="1"/>
    <col min="13617" max="13617" width="12.85546875" style="29" customWidth="1"/>
    <col min="13618" max="13618" width="10.85546875" style="29"/>
    <col min="13619" max="13619" width="21.28515625" style="29" customWidth="1"/>
    <col min="13620" max="13620" width="12.5703125" style="29" customWidth="1"/>
    <col min="13621" max="13851" width="10.85546875" style="29"/>
    <col min="13852" max="13853" width="6.5703125" style="29" customWidth="1"/>
    <col min="13854" max="13854" width="10.7109375" style="29" bestFit="1" customWidth="1"/>
    <col min="13855" max="13855" width="7.7109375" style="29" bestFit="1" customWidth="1"/>
    <col min="13856" max="13856" width="7" style="29" customWidth="1"/>
    <col min="13857" max="13857" width="6.5703125" style="29" customWidth="1"/>
    <col min="13858" max="13858" width="7.85546875" style="29" bestFit="1" customWidth="1"/>
    <col min="13859" max="13860" width="0" style="29" hidden="1" customWidth="1"/>
    <col min="13861" max="13868" width="10.85546875" style="29"/>
    <col min="13869" max="13869" width="15.7109375" style="29" customWidth="1"/>
    <col min="13870" max="13870" width="10" style="29" bestFit="1" customWidth="1"/>
    <col min="13871" max="13872" width="10.5703125" style="29" customWidth="1"/>
    <col min="13873" max="13873" width="12.85546875" style="29" customWidth="1"/>
    <col min="13874" max="13874" width="10.85546875" style="29"/>
    <col min="13875" max="13875" width="21.28515625" style="29" customWidth="1"/>
    <col min="13876" max="13876" width="12.5703125" style="29" customWidth="1"/>
    <col min="13877" max="14107" width="10.85546875" style="29"/>
    <col min="14108" max="14109" width="6.5703125" style="29" customWidth="1"/>
    <col min="14110" max="14110" width="10.7109375" style="29" bestFit="1" customWidth="1"/>
    <col min="14111" max="14111" width="7.7109375" style="29" bestFit="1" customWidth="1"/>
    <col min="14112" max="14112" width="7" style="29" customWidth="1"/>
    <col min="14113" max="14113" width="6.5703125" style="29" customWidth="1"/>
    <col min="14114" max="14114" width="7.85546875" style="29" bestFit="1" customWidth="1"/>
    <col min="14115" max="14116" width="0" style="29" hidden="1" customWidth="1"/>
    <col min="14117" max="14124" width="10.85546875" style="29"/>
    <col min="14125" max="14125" width="15.7109375" style="29" customWidth="1"/>
    <col min="14126" max="14126" width="10" style="29" bestFit="1" customWidth="1"/>
    <col min="14127" max="14128" width="10.5703125" style="29" customWidth="1"/>
    <col min="14129" max="14129" width="12.85546875" style="29" customWidth="1"/>
    <col min="14130" max="14130" width="10.85546875" style="29"/>
    <col min="14131" max="14131" width="21.28515625" style="29" customWidth="1"/>
    <col min="14132" max="14132" width="12.5703125" style="29" customWidth="1"/>
    <col min="14133" max="14363" width="10.85546875" style="29"/>
    <col min="14364" max="14365" width="6.5703125" style="29" customWidth="1"/>
    <col min="14366" max="14366" width="10.7109375" style="29" bestFit="1" customWidth="1"/>
    <col min="14367" max="14367" width="7.7109375" style="29" bestFit="1" customWidth="1"/>
    <col min="14368" max="14368" width="7" style="29" customWidth="1"/>
    <col min="14369" max="14369" width="6.5703125" style="29" customWidth="1"/>
    <col min="14370" max="14370" width="7.85546875" style="29" bestFit="1" customWidth="1"/>
    <col min="14371" max="14372" width="0" style="29" hidden="1" customWidth="1"/>
    <col min="14373" max="14380" width="10.85546875" style="29"/>
    <col min="14381" max="14381" width="15.7109375" style="29" customWidth="1"/>
    <col min="14382" max="14382" width="10" style="29" bestFit="1" customWidth="1"/>
    <col min="14383" max="14384" width="10.5703125" style="29" customWidth="1"/>
    <col min="14385" max="14385" width="12.85546875" style="29" customWidth="1"/>
    <col min="14386" max="14386" width="10.85546875" style="29"/>
    <col min="14387" max="14387" width="21.28515625" style="29" customWidth="1"/>
    <col min="14388" max="14388" width="12.5703125" style="29" customWidth="1"/>
    <col min="14389" max="14619" width="10.85546875" style="29"/>
    <col min="14620" max="14621" width="6.5703125" style="29" customWidth="1"/>
    <col min="14622" max="14622" width="10.7109375" style="29" bestFit="1" customWidth="1"/>
    <col min="14623" max="14623" width="7.7109375" style="29" bestFit="1" customWidth="1"/>
    <col min="14624" max="14624" width="7" style="29" customWidth="1"/>
    <col min="14625" max="14625" width="6.5703125" style="29" customWidth="1"/>
    <col min="14626" max="14626" width="7.85546875" style="29" bestFit="1" customWidth="1"/>
    <col min="14627" max="14628" width="0" style="29" hidden="1" customWidth="1"/>
    <col min="14629" max="14636" width="10.85546875" style="29"/>
    <col min="14637" max="14637" width="15.7109375" style="29" customWidth="1"/>
    <col min="14638" max="14638" width="10" style="29" bestFit="1" customWidth="1"/>
    <col min="14639" max="14640" width="10.5703125" style="29" customWidth="1"/>
    <col min="14641" max="14641" width="12.85546875" style="29" customWidth="1"/>
    <col min="14642" max="14642" width="10.85546875" style="29"/>
    <col min="14643" max="14643" width="21.28515625" style="29" customWidth="1"/>
    <col min="14644" max="14644" width="12.5703125" style="29" customWidth="1"/>
    <col min="14645" max="14875" width="10.85546875" style="29"/>
    <col min="14876" max="14877" width="6.5703125" style="29" customWidth="1"/>
    <col min="14878" max="14878" width="10.7109375" style="29" bestFit="1" customWidth="1"/>
    <col min="14879" max="14879" width="7.7109375" style="29" bestFit="1" customWidth="1"/>
    <col min="14880" max="14880" width="7" style="29" customWidth="1"/>
    <col min="14881" max="14881" width="6.5703125" style="29" customWidth="1"/>
    <col min="14882" max="14882" width="7.85546875" style="29" bestFit="1" customWidth="1"/>
    <col min="14883" max="14884" width="0" style="29" hidden="1" customWidth="1"/>
    <col min="14885" max="14892" width="10.85546875" style="29"/>
    <col min="14893" max="14893" width="15.7109375" style="29" customWidth="1"/>
    <col min="14894" max="14894" width="10" style="29" bestFit="1" customWidth="1"/>
    <col min="14895" max="14896" width="10.5703125" style="29" customWidth="1"/>
    <col min="14897" max="14897" width="12.85546875" style="29" customWidth="1"/>
    <col min="14898" max="14898" width="10.85546875" style="29"/>
    <col min="14899" max="14899" width="21.28515625" style="29" customWidth="1"/>
    <col min="14900" max="14900" width="12.5703125" style="29" customWidth="1"/>
    <col min="14901" max="15131" width="10.85546875" style="29"/>
    <col min="15132" max="15133" width="6.5703125" style="29" customWidth="1"/>
    <col min="15134" max="15134" width="10.7109375" style="29" bestFit="1" customWidth="1"/>
    <col min="15135" max="15135" width="7.7109375" style="29" bestFit="1" customWidth="1"/>
    <col min="15136" max="15136" width="7" style="29" customWidth="1"/>
    <col min="15137" max="15137" width="6.5703125" style="29" customWidth="1"/>
    <col min="15138" max="15138" width="7.85546875" style="29" bestFit="1" customWidth="1"/>
    <col min="15139" max="15140" width="0" style="29" hidden="1" customWidth="1"/>
    <col min="15141" max="15148" width="10.85546875" style="29"/>
    <col min="15149" max="15149" width="15.7109375" style="29" customWidth="1"/>
    <col min="15150" max="15150" width="10" style="29" bestFit="1" customWidth="1"/>
    <col min="15151" max="15152" width="10.5703125" style="29" customWidth="1"/>
    <col min="15153" max="15153" width="12.85546875" style="29" customWidth="1"/>
    <col min="15154" max="15154" width="10.85546875" style="29"/>
    <col min="15155" max="15155" width="21.28515625" style="29" customWidth="1"/>
    <col min="15156" max="15156" width="12.5703125" style="29" customWidth="1"/>
    <col min="15157" max="15387" width="10.85546875" style="29"/>
    <col min="15388" max="15389" width="6.5703125" style="29" customWidth="1"/>
    <col min="15390" max="15390" width="10.7109375" style="29" bestFit="1" customWidth="1"/>
    <col min="15391" max="15391" width="7.7109375" style="29" bestFit="1" customWidth="1"/>
    <col min="15392" max="15392" width="7" style="29" customWidth="1"/>
    <col min="15393" max="15393" width="6.5703125" style="29" customWidth="1"/>
    <col min="15394" max="15394" width="7.85546875" style="29" bestFit="1" customWidth="1"/>
    <col min="15395" max="15396" width="0" style="29" hidden="1" customWidth="1"/>
    <col min="15397" max="15404" width="10.85546875" style="29"/>
    <col min="15405" max="15405" width="15.7109375" style="29" customWidth="1"/>
    <col min="15406" max="15406" width="10" style="29" bestFit="1" customWidth="1"/>
    <col min="15407" max="15408" width="10.5703125" style="29" customWidth="1"/>
    <col min="15409" max="15409" width="12.85546875" style="29" customWidth="1"/>
    <col min="15410" max="15410" width="10.85546875" style="29"/>
    <col min="15411" max="15411" width="21.28515625" style="29" customWidth="1"/>
    <col min="15412" max="15412" width="12.5703125" style="29" customWidth="1"/>
    <col min="15413" max="15643" width="10.85546875" style="29"/>
    <col min="15644" max="15645" width="6.5703125" style="29" customWidth="1"/>
    <col min="15646" max="15646" width="10.7109375" style="29" bestFit="1" customWidth="1"/>
    <col min="15647" max="15647" width="7.7109375" style="29" bestFit="1" customWidth="1"/>
    <col min="15648" max="15648" width="7" style="29" customWidth="1"/>
    <col min="15649" max="15649" width="6.5703125" style="29" customWidth="1"/>
    <col min="15650" max="15650" width="7.85546875" style="29" bestFit="1" customWidth="1"/>
    <col min="15651" max="15652" width="0" style="29" hidden="1" customWidth="1"/>
    <col min="15653" max="15660" width="10.85546875" style="29"/>
    <col min="15661" max="15661" width="15.7109375" style="29" customWidth="1"/>
    <col min="15662" max="15662" width="10" style="29" bestFit="1" customWidth="1"/>
    <col min="15663" max="15664" width="10.5703125" style="29" customWidth="1"/>
    <col min="15665" max="15665" width="12.85546875" style="29" customWidth="1"/>
    <col min="15666" max="15666" width="10.85546875" style="29"/>
    <col min="15667" max="15667" width="21.28515625" style="29" customWidth="1"/>
    <col min="15668" max="15668" width="12.5703125" style="29" customWidth="1"/>
    <col min="15669" max="15899" width="10.85546875" style="29"/>
    <col min="15900" max="15901" width="6.5703125" style="29" customWidth="1"/>
    <col min="15902" max="15902" width="10.7109375" style="29" bestFit="1" customWidth="1"/>
    <col min="15903" max="15903" width="7.7109375" style="29" bestFit="1" customWidth="1"/>
    <col min="15904" max="15904" width="7" style="29" customWidth="1"/>
    <col min="15905" max="15905" width="6.5703125" style="29" customWidth="1"/>
    <col min="15906" max="15906" width="7.85546875" style="29" bestFit="1" customWidth="1"/>
    <col min="15907" max="15908" width="0" style="29" hidden="1" customWidth="1"/>
    <col min="15909" max="15916" width="10.85546875" style="29"/>
    <col min="15917" max="15917" width="15.7109375" style="29" customWidth="1"/>
    <col min="15918" max="15918" width="10" style="29" bestFit="1" customWidth="1"/>
    <col min="15919" max="15920" width="10.5703125" style="29" customWidth="1"/>
    <col min="15921" max="15921" width="12.85546875" style="29" customWidth="1"/>
    <col min="15922" max="15922" width="10.85546875" style="29"/>
    <col min="15923" max="15923" width="21.28515625" style="29" customWidth="1"/>
    <col min="15924" max="15924" width="12.5703125" style="29" customWidth="1"/>
    <col min="15925" max="16155" width="10.85546875" style="29"/>
    <col min="16156" max="16157" width="6.5703125" style="29" customWidth="1"/>
    <col min="16158" max="16158" width="10.7109375" style="29" bestFit="1" customWidth="1"/>
    <col min="16159" max="16159" width="7.7109375" style="29" bestFit="1" customWidth="1"/>
    <col min="16160" max="16160" width="7" style="29" customWidth="1"/>
    <col min="16161" max="16161" width="6.5703125" style="29" customWidth="1"/>
    <col min="16162" max="16162" width="7.85546875" style="29" bestFit="1" customWidth="1"/>
    <col min="16163" max="16164" width="0" style="29" hidden="1" customWidth="1"/>
    <col min="16165" max="16172" width="10.85546875" style="29"/>
    <col min="16173" max="16173" width="15.7109375" style="29" customWidth="1"/>
    <col min="16174" max="16174" width="10" style="29" bestFit="1" customWidth="1"/>
    <col min="16175" max="16176" width="10.5703125" style="29" customWidth="1"/>
    <col min="16177" max="16177" width="12.85546875" style="29" customWidth="1"/>
    <col min="16178" max="16178" width="10.85546875" style="29"/>
    <col min="16179" max="16179" width="21.28515625" style="29" customWidth="1"/>
    <col min="16180" max="16180" width="12.5703125" style="29" customWidth="1"/>
    <col min="16181" max="16384" width="10.85546875" style="29"/>
  </cols>
  <sheetData>
    <row r="1" spans="1:237" s="14" customFormat="1" x14ac:dyDescent="0.2">
      <c r="A1" s="2"/>
      <c r="B1" s="3"/>
      <c r="C1" s="4"/>
      <c r="D1" s="4"/>
      <c r="E1" s="4"/>
      <c r="F1" s="4"/>
      <c r="G1" s="5"/>
      <c r="H1" s="6"/>
      <c r="I1" s="5"/>
      <c r="J1" s="7" t="s">
        <v>4</v>
      </c>
      <c r="K1" s="8"/>
      <c r="L1" s="62"/>
      <c r="M1" s="62"/>
      <c r="N1" s="62"/>
      <c r="O1" s="7" t="s">
        <v>5</v>
      </c>
      <c r="P1" s="8"/>
      <c r="Q1" s="7" t="s">
        <v>6</v>
      </c>
      <c r="R1" s="8"/>
      <c r="S1" s="8" t="s">
        <v>7</v>
      </c>
      <c r="T1" s="8"/>
      <c r="U1" s="8" t="s">
        <v>623</v>
      </c>
      <c r="V1" s="8" t="s">
        <v>613</v>
      </c>
      <c r="W1" s="8"/>
      <c r="X1" s="8"/>
      <c r="Y1" s="8"/>
      <c r="Z1" s="8"/>
      <c r="AA1" s="8"/>
      <c r="AB1" s="8" t="s">
        <v>607</v>
      </c>
      <c r="AC1" s="8"/>
      <c r="AD1" s="8"/>
      <c r="AE1" s="8"/>
      <c r="AF1" s="8"/>
      <c r="AG1" s="8" t="s">
        <v>606</v>
      </c>
      <c r="AH1" s="8"/>
      <c r="AI1" s="8"/>
      <c r="AJ1" s="8"/>
      <c r="AK1" s="8"/>
      <c r="AL1" s="8"/>
      <c r="AM1" s="9" t="s">
        <v>8</v>
      </c>
      <c r="AN1" s="9"/>
      <c r="AO1" s="9"/>
      <c r="AP1" s="9"/>
      <c r="AQ1" s="9"/>
      <c r="AR1" s="9"/>
      <c r="AS1" s="9"/>
      <c r="AT1" s="9" t="s">
        <v>9</v>
      </c>
      <c r="AU1" s="9" t="s">
        <v>10</v>
      </c>
      <c r="AV1" s="9" t="s">
        <v>11</v>
      </c>
      <c r="AW1" s="9" t="s">
        <v>12</v>
      </c>
      <c r="AX1" s="10"/>
      <c r="AY1" s="11"/>
      <c r="AZ1" s="12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</row>
    <row r="2" spans="1:237" ht="123.75" customHeight="1" x14ac:dyDescent="0.2">
      <c r="A2" s="15" t="s">
        <v>13</v>
      </c>
      <c r="B2" s="16" t="s">
        <v>14</v>
      </c>
      <c r="C2" s="17" t="s">
        <v>15</v>
      </c>
      <c r="D2" s="17" t="s">
        <v>16</v>
      </c>
      <c r="E2" s="17" t="s">
        <v>17</v>
      </c>
      <c r="F2" s="18" t="s">
        <v>18</v>
      </c>
      <c r="G2" s="19" t="s">
        <v>19</v>
      </c>
      <c r="H2" s="20" t="s">
        <v>20</v>
      </c>
      <c r="I2" s="21" t="s">
        <v>21</v>
      </c>
      <c r="J2" s="20" t="s">
        <v>22</v>
      </c>
      <c r="K2" s="22" t="s">
        <v>23</v>
      </c>
      <c r="L2" s="63" t="s">
        <v>200</v>
      </c>
      <c r="M2" s="63" t="s">
        <v>201</v>
      </c>
      <c r="N2" s="63" t="s">
        <v>202</v>
      </c>
      <c r="O2" s="20" t="s">
        <v>24</v>
      </c>
      <c r="P2" s="22" t="s">
        <v>25</v>
      </c>
      <c r="Q2" s="20" t="s">
        <v>26</v>
      </c>
      <c r="R2" s="22" t="s">
        <v>27</v>
      </c>
      <c r="S2" s="20" t="s">
        <v>7</v>
      </c>
      <c r="T2" s="22" t="s">
        <v>28</v>
      </c>
      <c r="U2" s="20" t="s">
        <v>623</v>
      </c>
      <c r="V2" s="118" t="s">
        <v>614</v>
      </c>
      <c r="W2" s="118" t="s">
        <v>615</v>
      </c>
      <c r="X2" s="118" t="s">
        <v>616</v>
      </c>
      <c r="Y2" s="118" t="s">
        <v>617</v>
      </c>
      <c r="Z2" s="118" t="s">
        <v>618</v>
      </c>
      <c r="AA2" s="119" t="s">
        <v>619</v>
      </c>
      <c r="AB2" s="116" t="s">
        <v>608</v>
      </c>
      <c r="AC2" s="116" t="s">
        <v>609</v>
      </c>
      <c r="AD2" s="116" t="s">
        <v>610</v>
      </c>
      <c r="AE2" s="116" t="s">
        <v>611</v>
      </c>
      <c r="AF2" s="116" t="s">
        <v>612</v>
      </c>
      <c r="AG2" s="115" t="s">
        <v>600</v>
      </c>
      <c r="AH2" s="95" t="s">
        <v>570</v>
      </c>
      <c r="AI2" s="95" t="s">
        <v>571</v>
      </c>
      <c r="AJ2" s="95" t="s">
        <v>572</v>
      </c>
      <c r="AK2" s="95" t="s">
        <v>573</v>
      </c>
      <c r="AL2" s="95" t="s">
        <v>574</v>
      </c>
      <c r="AM2" s="23" t="s">
        <v>29</v>
      </c>
      <c r="AN2" s="95" t="s">
        <v>575</v>
      </c>
      <c r="AO2" s="95" t="s">
        <v>601</v>
      </c>
      <c r="AP2" s="95" t="s">
        <v>602</v>
      </c>
      <c r="AQ2" s="95" t="s">
        <v>603</v>
      </c>
      <c r="AR2" s="95" t="s">
        <v>604</v>
      </c>
      <c r="AS2" s="95" t="s">
        <v>605</v>
      </c>
      <c r="AT2" s="24" t="s">
        <v>30</v>
      </c>
      <c r="AU2" s="24" t="s">
        <v>31</v>
      </c>
      <c r="AV2" s="25" t="s">
        <v>11</v>
      </c>
      <c r="AW2" s="21" t="s">
        <v>12</v>
      </c>
      <c r="AX2" s="25"/>
      <c r="AY2" s="26"/>
      <c r="AZ2" s="27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8"/>
      <c r="HO2" s="28"/>
      <c r="HP2" s="28"/>
      <c r="HQ2" s="28"/>
      <c r="HR2" s="28"/>
      <c r="HS2" s="28"/>
      <c r="HT2" s="28"/>
      <c r="HU2" s="28"/>
      <c r="HV2" s="28"/>
      <c r="HW2" s="28"/>
      <c r="HX2" s="28"/>
      <c r="HY2" s="28"/>
      <c r="HZ2" s="28"/>
      <c r="IA2" s="28"/>
      <c r="IB2" s="28"/>
      <c r="IC2" s="29"/>
    </row>
    <row r="3" spans="1:237" s="48" customFormat="1" ht="17.25" customHeight="1" x14ac:dyDescent="0.2">
      <c r="A3" s="30" t="s">
        <v>498</v>
      </c>
      <c r="B3" s="31"/>
      <c r="C3" s="32"/>
      <c r="D3" s="32"/>
      <c r="E3" s="32"/>
      <c r="F3" s="32"/>
      <c r="G3" s="33"/>
      <c r="H3" s="34"/>
      <c r="I3" s="31"/>
      <c r="J3" s="34"/>
      <c r="K3" s="31"/>
      <c r="L3" s="32"/>
      <c r="M3" s="32"/>
      <c r="N3" s="32"/>
      <c r="O3" s="34"/>
      <c r="P3" s="31"/>
      <c r="Q3" s="34"/>
      <c r="R3" s="31"/>
      <c r="S3" s="31"/>
      <c r="T3" s="31"/>
      <c r="U3" s="31"/>
      <c r="V3" s="31" t="str">
        <f t="shared" ref="V3:V43" si="0">IF($AN3=2025,1,"")</f>
        <v/>
      </c>
      <c r="W3" s="31" t="str">
        <f t="shared" ref="W3:W43" si="1">IF($AN3=2026,1,"")</f>
        <v/>
      </c>
      <c r="X3" s="31" t="str">
        <f t="shared" ref="X3:X43" si="2">IF($AN3=2027,1,"")</f>
        <v/>
      </c>
      <c r="Y3" s="31" t="str">
        <f t="shared" ref="Y3:Y43" si="3">IF($AN3=2028,1,"")</f>
        <v/>
      </c>
      <c r="Z3" s="31" t="str">
        <f t="shared" ref="Z3:Z43" si="4">IF($AN3=2029,1,"")</f>
        <v/>
      </c>
      <c r="AA3" s="31">
        <f t="shared" ref="AA3:AA43" si="5">(2*E3+2*F3)</f>
        <v>0</v>
      </c>
      <c r="AB3" s="31" t="str">
        <f t="shared" ref="AB3:AB43" si="6">IF($AN3=2025,1,"")</f>
        <v/>
      </c>
      <c r="AC3" s="31" t="str">
        <f t="shared" ref="AC3:AC43" si="7">IF($AN3=2026,1,"")</f>
        <v/>
      </c>
      <c r="AD3" s="31" t="str">
        <f t="shared" ref="AD3:AD43" si="8">IF($AN3=2027,1,"")</f>
        <v/>
      </c>
      <c r="AE3" s="31" t="str">
        <f t="shared" ref="AE3:AE43" si="9">IF($AN3=2028,1,"")</f>
        <v/>
      </c>
      <c r="AF3" s="31" t="str">
        <f t="shared" ref="AF3:AF43" si="10">IF($AN3=2029,1,"")</f>
        <v/>
      </c>
      <c r="AG3" s="31">
        <f>+Tableau274546177178184185[[#This Row],[Surf Men ext]]</f>
        <v>0</v>
      </c>
      <c r="AH3" s="31" t="str">
        <f t="shared" ref="AH3:AH43" si="11">IF($AN3=2025,$AG3,"")</f>
        <v/>
      </c>
      <c r="AI3" s="31" t="str">
        <f t="shared" ref="AI3:AI43" si="12">IF($AN3=2026,$AG3,"")</f>
        <v/>
      </c>
      <c r="AJ3" s="31" t="str">
        <f t="shared" ref="AJ3:AJ43" si="13">IF($AN3=2027,$AG3,"")</f>
        <v/>
      </c>
      <c r="AK3" s="31" t="str">
        <f t="shared" ref="AK3:AK43" si="14">IF($AN3=2028,$AG3,"")</f>
        <v/>
      </c>
      <c r="AL3" s="31" t="str">
        <f t="shared" ref="AL3:AL43" si="15">IF($AN3=2029,$AG3,"")</f>
        <v/>
      </c>
      <c r="AM3" s="35"/>
      <c r="AN3" s="34"/>
      <c r="AO3" s="34" t="str">
        <f t="shared" ref="AO3:AO43" si="16">IF($AN3=2025,$AM3,"")</f>
        <v/>
      </c>
      <c r="AP3" s="34" t="str">
        <f t="shared" ref="AP3:AP43" si="17">IF($AN3=2026,$AM3,"")</f>
        <v/>
      </c>
      <c r="AQ3" s="34" t="str">
        <f t="shared" ref="AQ3:AQ43" si="18">IF($AN3=2027,$AM3,"")</f>
        <v/>
      </c>
      <c r="AR3" s="34" t="str">
        <f t="shared" ref="AR3:AR43" si="19">IF($AN3=2028,$AM3,"")</f>
        <v/>
      </c>
      <c r="AS3" s="34" t="str">
        <f t="shared" ref="AS3:AS43" si="20">IF($AN3=2029,$AM3,"")</f>
        <v/>
      </c>
      <c r="AT3" s="34"/>
      <c r="AU3" s="36"/>
      <c r="AV3" s="32"/>
      <c r="AW3" s="31"/>
      <c r="AX3" s="47"/>
      <c r="AY3" s="49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  <c r="HL3" s="47"/>
      <c r="HM3" s="47"/>
      <c r="HN3" s="47"/>
      <c r="HO3" s="47"/>
      <c r="HP3" s="47"/>
      <c r="HQ3" s="47"/>
      <c r="HR3" s="47"/>
      <c r="HS3" s="47"/>
      <c r="HT3" s="47"/>
      <c r="HU3" s="47"/>
      <c r="HV3" s="47"/>
      <c r="HW3" s="47"/>
      <c r="HX3" s="47"/>
      <c r="HY3" s="47"/>
      <c r="HZ3" s="47"/>
      <c r="IA3" s="47"/>
      <c r="IB3" s="47"/>
      <c r="IC3" s="47"/>
    </row>
    <row r="4" spans="1:237" s="48" customFormat="1" x14ac:dyDescent="0.2">
      <c r="A4" s="37" t="s">
        <v>33</v>
      </c>
      <c r="B4" s="51">
        <v>5</v>
      </c>
      <c r="C4" s="92" t="s">
        <v>499</v>
      </c>
      <c r="D4" s="107" t="s">
        <v>500</v>
      </c>
      <c r="E4" s="56">
        <v>1.52</v>
      </c>
      <c r="F4" s="56">
        <v>1.65</v>
      </c>
      <c r="G4" s="52">
        <f t="shared" ref="G4:G35" si="21">E4*F4</f>
        <v>2.5099999999999998</v>
      </c>
      <c r="H4" s="42"/>
      <c r="I4" s="43" t="str">
        <f t="shared" ref="I4:I43" si="22">IF(H4="OUI",$G4,"")</f>
        <v/>
      </c>
      <c r="J4" s="42" t="s">
        <v>35</v>
      </c>
      <c r="K4" s="41">
        <f t="shared" ref="K4:K43" si="23">IF(J4="OUI",$G4,"")</f>
        <v>2.5099999999999998</v>
      </c>
      <c r="L4" s="65">
        <f t="shared" ref="L4:L21" si="24">+IF(AU4="X",$K4,"")</f>
        <v>2.5099999999999998</v>
      </c>
      <c r="M4" s="65" t="str">
        <f t="shared" ref="M4:M21" si="25">+IF(AV4="X",$K4,"")</f>
        <v/>
      </c>
      <c r="N4" s="65" t="str">
        <f t="shared" ref="N4:N21" si="26">+IF(AW4="X",$K4,"")</f>
        <v/>
      </c>
      <c r="O4" s="42"/>
      <c r="P4" s="41" t="str">
        <f t="shared" ref="P4:P43" si="27">IF(O4="OUI",$G4,"")</f>
        <v/>
      </c>
      <c r="Q4" s="42"/>
      <c r="R4" s="41" t="str">
        <f t="shared" ref="R4:R43" si="28">IF(Q4="OUI",$G4,"")</f>
        <v/>
      </c>
      <c r="S4" s="42"/>
      <c r="T4" s="41" t="str">
        <f t="shared" ref="T4:T21" si="29">IF(S4="OUI",$G4,"")</f>
        <v/>
      </c>
      <c r="U4" s="43"/>
      <c r="V4" s="43">
        <f t="shared" si="0"/>
        <v>1</v>
      </c>
      <c r="W4" s="43" t="str">
        <f t="shared" si="1"/>
        <v/>
      </c>
      <c r="X4" s="43" t="str">
        <f t="shared" si="2"/>
        <v/>
      </c>
      <c r="Y4" s="43" t="str">
        <f t="shared" si="3"/>
        <v/>
      </c>
      <c r="Z4" s="43" t="str">
        <f t="shared" si="4"/>
        <v/>
      </c>
      <c r="AA4" s="43">
        <f t="shared" si="5"/>
        <v>6.34</v>
      </c>
      <c r="AB4" s="43">
        <f t="shared" si="6"/>
        <v>1</v>
      </c>
      <c r="AC4" s="43" t="str">
        <f t="shared" si="7"/>
        <v/>
      </c>
      <c r="AD4" s="43" t="str">
        <f t="shared" si="8"/>
        <v/>
      </c>
      <c r="AE4" s="43" t="str">
        <f t="shared" si="9"/>
        <v/>
      </c>
      <c r="AF4" s="43" t="str">
        <f t="shared" si="10"/>
        <v/>
      </c>
      <c r="AG4" s="41">
        <f>+Tableau274546177178184185[[#This Row],[Surf Men ext]]</f>
        <v>2.5099999999999998</v>
      </c>
      <c r="AH4" s="43">
        <f t="shared" si="11"/>
        <v>2.5099999999999998</v>
      </c>
      <c r="AI4" s="43" t="str">
        <f t="shared" si="12"/>
        <v/>
      </c>
      <c r="AJ4" s="43" t="str">
        <f t="shared" si="13"/>
        <v/>
      </c>
      <c r="AK4" s="43" t="str">
        <f t="shared" si="14"/>
        <v/>
      </c>
      <c r="AL4" s="43" t="str">
        <f t="shared" si="15"/>
        <v/>
      </c>
      <c r="AM4" s="53">
        <f t="shared" ref="AM4:AM21" si="30">(2*E4+2*F4)*2</f>
        <v>12.68</v>
      </c>
      <c r="AN4" s="101">
        <v>2025</v>
      </c>
      <c r="AO4" s="40">
        <f t="shared" si="16"/>
        <v>12.68</v>
      </c>
      <c r="AP4" s="40" t="str">
        <f t="shared" si="17"/>
        <v/>
      </c>
      <c r="AQ4" s="40" t="str">
        <f t="shared" si="18"/>
        <v/>
      </c>
      <c r="AR4" s="40" t="str">
        <f t="shared" si="19"/>
        <v/>
      </c>
      <c r="AS4" s="40" t="str">
        <f t="shared" si="20"/>
        <v/>
      </c>
      <c r="AT4" s="54">
        <f t="shared" ref="AT4:AT21" si="31">+G4*2</f>
        <v>5.0199999999999996</v>
      </c>
      <c r="AU4" s="55" t="s">
        <v>36</v>
      </c>
      <c r="AV4" s="56"/>
      <c r="AW4" s="55"/>
      <c r="AX4" s="47"/>
      <c r="AY4" s="49" t="s">
        <v>37</v>
      </c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  <c r="GA4" s="47"/>
      <c r="GB4" s="47"/>
      <c r="GC4" s="47"/>
      <c r="GD4" s="47"/>
      <c r="GE4" s="47"/>
      <c r="GF4" s="47"/>
      <c r="GG4" s="47"/>
      <c r="GH4" s="47"/>
      <c r="GI4" s="47"/>
      <c r="GJ4" s="47"/>
      <c r="GK4" s="47"/>
      <c r="GL4" s="47"/>
      <c r="GM4" s="47"/>
      <c r="GN4" s="47"/>
      <c r="GO4" s="47"/>
      <c r="GP4" s="47"/>
      <c r="GQ4" s="47"/>
      <c r="GR4" s="47"/>
      <c r="GS4" s="47"/>
      <c r="GT4" s="47"/>
      <c r="GU4" s="47"/>
      <c r="GV4" s="47"/>
      <c r="GW4" s="47"/>
      <c r="GX4" s="47"/>
      <c r="GY4" s="47"/>
      <c r="GZ4" s="47"/>
      <c r="HA4" s="47"/>
      <c r="HB4" s="47"/>
      <c r="HC4" s="47"/>
      <c r="HD4" s="47"/>
      <c r="HE4" s="47"/>
      <c r="HF4" s="47"/>
      <c r="HG4" s="47"/>
      <c r="HH4" s="47"/>
      <c r="HI4" s="47"/>
      <c r="HJ4" s="47"/>
      <c r="HK4" s="47"/>
      <c r="HL4" s="47"/>
      <c r="HM4" s="47"/>
      <c r="HN4" s="47"/>
      <c r="HO4" s="47"/>
      <c r="HP4" s="47"/>
      <c r="HQ4" s="47"/>
      <c r="HR4" s="47"/>
      <c r="HS4" s="47"/>
      <c r="HT4" s="47"/>
      <c r="HU4" s="47"/>
      <c r="HV4" s="47"/>
      <c r="HW4" s="47"/>
      <c r="HX4" s="47"/>
      <c r="HY4" s="47"/>
      <c r="HZ4" s="47"/>
      <c r="IA4" s="47"/>
      <c r="IB4" s="47"/>
      <c r="IC4" s="47"/>
    </row>
    <row r="5" spans="1:237" s="48" customFormat="1" x14ac:dyDescent="0.2">
      <c r="A5" s="37" t="s">
        <v>33</v>
      </c>
      <c r="B5" s="51">
        <v>5</v>
      </c>
      <c r="C5" s="92" t="s">
        <v>501</v>
      </c>
      <c r="D5" s="107" t="s">
        <v>500</v>
      </c>
      <c r="E5" s="56">
        <v>1.52</v>
      </c>
      <c r="F5" s="56">
        <v>1.65</v>
      </c>
      <c r="G5" s="52">
        <f t="shared" si="21"/>
        <v>2.5099999999999998</v>
      </c>
      <c r="H5" s="42"/>
      <c r="I5" s="43" t="str">
        <f t="shared" si="22"/>
        <v/>
      </c>
      <c r="J5" s="42" t="s">
        <v>35</v>
      </c>
      <c r="K5" s="41">
        <f t="shared" si="23"/>
        <v>2.5099999999999998</v>
      </c>
      <c r="L5" s="65">
        <f t="shared" si="24"/>
        <v>2.5099999999999998</v>
      </c>
      <c r="M5" s="65" t="str">
        <f t="shared" si="25"/>
        <v/>
      </c>
      <c r="N5" s="65" t="str">
        <f t="shared" si="26"/>
        <v/>
      </c>
      <c r="O5" s="42"/>
      <c r="P5" s="41" t="str">
        <f t="shared" si="27"/>
        <v/>
      </c>
      <c r="Q5" s="42"/>
      <c r="R5" s="41" t="str">
        <f t="shared" si="28"/>
        <v/>
      </c>
      <c r="S5" s="42"/>
      <c r="T5" s="41" t="str">
        <f t="shared" si="29"/>
        <v/>
      </c>
      <c r="U5" s="43"/>
      <c r="V5" s="43">
        <f t="shared" si="0"/>
        <v>1</v>
      </c>
      <c r="W5" s="43" t="str">
        <f t="shared" si="1"/>
        <v/>
      </c>
      <c r="X5" s="43" t="str">
        <f t="shared" si="2"/>
        <v/>
      </c>
      <c r="Y5" s="43" t="str">
        <f t="shared" si="3"/>
        <v/>
      </c>
      <c r="Z5" s="43" t="str">
        <f t="shared" si="4"/>
        <v/>
      </c>
      <c r="AA5" s="43">
        <f t="shared" si="5"/>
        <v>6.34</v>
      </c>
      <c r="AB5" s="43">
        <f t="shared" si="6"/>
        <v>1</v>
      </c>
      <c r="AC5" s="43" t="str">
        <f t="shared" si="7"/>
        <v/>
      </c>
      <c r="AD5" s="43" t="str">
        <f t="shared" si="8"/>
        <v/>
      </c>
      <c r="AE5" s="43" t="str">
        <f t="shared" si="9"/>
        <v/>
      </c>
      <c r="AF5" s="43" t="str">
        <f t="shared" si="10"/>
        <v/>
      </c>
      <c r="AG5" s="41">
        <f>+Tableau274546177178184185[[#This Row],[Surf Men ext]]</f>
        <v>2.5099999999999998</v>
      </c>
      <c r="AH5" s="43">
        <f t="shared" si="11"/>
        <v>2.5099999999999998</v>
      </c>
      <c r="AI5" s="43" t="str">
        <f t="shared" si="12"/>
        <v/>
      </c>
      <c r="AJ5" s="43" t="str">
        <f t="shared" si="13"/>
        <v/>
      </c>
      <c r="AK5" s="43" t="str">
        <f t="shared" si="14"/>
        <v/>
      </c>
      <c r="AL5" s="43" t="str">
        <f t="shared" si="15"/>
        <v/>
      </c>
      <c r="AM5" s="53">
        <f t="shared" si="30"/>
        <v>12.68</v>
      </c>
      <c r="AN5" s="101">
        <v>2025</v>
      </c>
      <c r="AO5" s="54">
        <f t="shared" si="16"/>
        <v>12.68</v>
      </c>
      <c r="AP5" s="54" t="str">
        <f t="shared" si="17"/>
        <v/>
      </c>
      <c r="AQ5" s="54" t="str">
        <f t="shared" si="18"/>
        <v/>
      </c>
      <c r="AR5" s="54" t="str">
        <f t="shared" si="19"/>
        <v/>
      </c>
      <c r="AS5" s="54" t="str">
        <f t="shared" si="20"/>
        <v/>
      </c>
      <c r="AT5" s="54">
        <f t="shared" si="31"/>
        <v>5.0199999999999996</v>
      </c>
      <c r="AU5" s="55" t="s">
        <v>36</v>
      </c>
      <c r="AV5" s="56"/>
      <c r="AW5" s="55"/>
      <c r="AX5" s="47"/>
      <c r="AY5" s="49" t="s">
        <v>37</v>
      </c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/>
      <c r="HF5" s="47"/>
      <c r="HG5" s="47"/>
      <c r="HH5" s="47"/>
      <c r="HI5" s="47"/>
      <c r="HJ5" s="47"/>
      <c r="HK5" s="47"/>
      <c r="HL5" s="47"/>
      <c r="HM5" s="47"/>
      <c r="HN5" s="47"/>
      <c r="HO5" s="47"/>
      <c r="HP5" s="47"/>
      <c r="HQ5" s="47"/>
      <c r="HR5" s="47"/>
      <c r="HS5" s="47"/>
      <c r="HT5" s="47"/>
      <c r="HU5" s="47"/>
      <c r="HV5" s="47"/>
      <c r="HW5" s="47"/>
      <c r="HX5" s="47"/>
      <c r="HY5" s="47"/>
      <c r="HZ5" s="47"/>
      <c r="IA5" s="47"/>
      <c r="IB5" s="47"/>
      <c r="IC5" s="47"/>
    </row>
    <row r="6" spans="1:237" s="48" customFormat="1" x14ac:dyDescent="0.2">
      <c r="A6" s="37" t="s">
        <v>33</v>
      </c>
      <c r="B6" s="51">
        <v>6</v>
      </c>
      <c r="C6" s="92" t="s">
        <v>502</v>
      </c>
      <c r="D6" s="107" t="s">
        <v>500</v>
      </c>
      <c r="E6" s="56">
        <v>1.32</v>
      </c>
      <c r="F6" s="56">
        <v>1.88</v>
      </c>
      <c r="G6" s="52">
        <f t="shared" si="21"/>
        <v>2.48</v>
      </c>
      <c r="H6" s="42"/>
      <c r="I6" s="43" t="str">
        <f t="shared" si="22"/>
        <v/>
      </c>
      <c r="J6" s="42" t="s">
        <v>35</v>
      </c>
      <c r="K6" s="41">
        <f t="shared" si="23"/>
        <v>2.48</v>
      </c>
      <c r="L6" s="65">
        <f t="shared" si="24"/>
        <v>2.48</v>
      </c>
      <c r="M6" s="65" t="str">
        <f t="shared" si="25"/>
        <v/>
      </c>
      <c r="N6" s="65" t="str">
        <f t="shared" si="26"/>
        <v/>
      </c>
      <c r="O6" s="42"/>
      <c r="P6" s="41" t="str">
        <f t="shared" si="27"/>
        <v/>
      </c>
      <c r="Q6" s="42"/>
      <c r="R6" s="41" t="str">
        <f t="shared" si="28"/>
        <v/>
      </c>
      <c r="S6" s="42"/>
      <c r="T6" s="41" t="str">
        <f t="shared" si="29"/>
        <v/>
      </c>
      <c r="U6" s="43"/>
      <c r="V6" s="43">
        <f t="shared" si="0"/>
        <v>1</v>
      </c>
      <c r="W6" s="43" t="str">
        <f t="shared" si="1"/>
        <v/>
      </c>
      <c r="X6" s="43" t="str">
        <f t="shared" si="2"/>
        <v/>
      </c>
      <c r="Y6" s="43" t="str">
        <f t="shared" si="3"/>
        <v/>
      </c>
      <c r="Z6" s="43" t="str">
        <f t="shared" si="4"/>
        <v/>
      </c>
      <c r="AA6" s="43">
        <f t="shared" si="5"/>
        <v>6.4</v>
      </c>
      <c r="AB6" s="43">
        <f t="shared" si="6"/>
        <v>1</v>
      </c>
      <c r="AC6" s="43" t="str">
        <f t="shared" si="7"/>
        <v/>
      </c>
      <c r="AD6" s="43" t="str">
        <f t="shared" si="8"/>
        <v/>
      </c>
      <c r="AE6" s="43" t="str">
        <f t="shared" si="9"/>
        <v/>
      </c>
      <c r="AF6" s="43" t="str">
        <f t="shared" si="10"/>
        <v/>
      </c>
      <c r="AG6" s="41">
        <f>+Tableau274546177178184185[[#This Row],[Surf Men ext]]</f>
        <v>2.48</v>
      </c>
      <c r="AH6" s="43">
        <f t="shared" si="11"/>
        <v>2.48</v>
      </c>
      <c r="AI6" s="43" t="str">
        <f t="shared" si="12"/>
        <v/>
      </c>
      <c r="AJ6" s="43" t="str">
        <f t="shared" si="13"/>
        <v/>
      </c>
      <c r="AK6" s="43" t="str">
        <f t="shared" si="14"/>
        <v/>
      </c>
      <c r="AL6" s="43" t="str">
        <f t="shared" si="15"/>
        <v/>
      </c>
      <c r="AM6" s="53">
        <f t="shared" si="30"/>
        <v>12.8</v>
      </c>
      <c r="AN6" s="101">
        <v>2025</v>
      </c>
      <c r="AO6" s="54">
        <f t="shared" si="16"/>
        <v>12.8</v>
      </c>
      <c r="AP6" s="54" t="str">
        <f t="shared" si="17"/>
        <v/>
      </c>
      <c r="AQ6" s="54" t="str">
        <f t="shared" si="18"/>
        <v/>
      </c>
      <c r="AR6" s="54" t="str">
        <f t="shared" si="19"/>
        <v/>
      </c>
      <c r="AS6" s="54" t="str">
        <f t="shared" si="20"/>
        <v/>
      </c>
      <c r="AT6" s="54">
        <f t="shared" si="31"/>
        <v>4.96</v>
      </c>
      <c r="AU6" s="55" t="s">
        <v>36</v>
      </c>
      <c r="AV6" s="56"/>
      <c r="AW6" s="55"/>
      <c r="AX6" s="47"/>
      <c r="AY6" s="49" t="s">
        <v>37</v>
      </c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  <c r="GV6" s="47"/>
      <c r="GW6" s="47"/>
      <c r="GX6" s="47"/>
      <c r="GY6" s="47"/>
      <c r="GZ6" s="47"/>
      <c r="HA6" s="47"/>
      <c r="HB6" s="47"/>
      <c r="HC6" s="47"/>
      <c r="HD6" s="47"/>
      <c r="HE6" s="47"/>
      <c r="HF6" s="47"/>
      <c r="HG6" s="47"/>
      <c r="HH6" s="47"/>
      <c r="HI6" s="47"/>
      <c r="HJ6" s="47"/>
      <c r="HK6" s="47"/>
      <c r="HL6" s="47"/>
      <c r="HM6" s="47"/>
      <c r="HN6" s="47"/>
      <c r="HO6" s="47"/>
      <c r="HP6" s="47"/>
      <c r="HQ6" s="47"/>
      <c r="HR6" s="47"/>
      <c r="HS6" s="47"/>
      <c r="HT6" s="47"/>
      <c r="HU6" s="47"/>
      <c r="HV6" s="47"/>
      <c r="HW6" s="47"/>
      <c r="HX6" s="47"/>
      <c r="HY6" s="47"/>
      <c r="HZ6" s="47"/>
      <c r="IA6" s="47"/>
      <c r="IB6" s="47"/>
      <c r="IC6" s="47"/>
    </row>
    <row r="7" spans="1:237" s="48" customFormat="1" x14ac:dyDescent="0.2">
      <c r="A7" s="37" t="s">
        <v>33</v>
      </c>
      <c r="B7" s="51">
        <v>6</v>
      </c>
      <c r="C7" s="92" t="s">
        <v>503</v>
      </c>
      <c r="D7" s="107" t="s">
        <v>500</v>
      </c>
      <c r="E7" s="56">
        <v>1.34</v>
      </c>
      <c r="F7" s="56">
        <v>1.85</v>
      </c>
      <c r="G7" s="52">
        <f t="shared" si="21"/>
        <v>2.48</v>
      </c>
      <c r="H7" s="42"/>
      <c r="I7" s="43" t="str">
        <f t="shared" si="22"/>
        <v/>
      </c>
      <c r="J7" s="42" t="s">
        <v>35</v>
      </c>
      <c r="K7" s="41">
        <f t="shared" si="23"/>
        <v>2.48</v>
      </c>
      <c r="L7" s="65">
        <f t="shared" si="24"/>
        <v>2.48</v>
      </c>
      <c r="M7" s="65" t="str">
        <f t="shared" si="25"/>
        <v/>
      </c>
      <c r="N7" s="65" t="str">
        <f t="shared" si="26"/>
        <v/>
      </c>
      <c r="O7" s="42"/>
      <c r="P7" s="41" t="str">
        <f t="shared" si="27"/>
        <v/>
      </c>
      <c r="Q7" s="42"/>
      <c r="R7" s="41" t="str">
        <f t="shared" si="28"/>
        <v/>
      </c>
      <c r="S7" s="42"/>
      <c r="T7" s="41" t="str">
        <f t="shared" si="29"/>
        <v/>
      </c>
      <c r="U7" s="43"/>
      <c r="V7" s="43">
        <f t="shared" si="0"/>
        <v>1</v>
      </c>
      <c r="W7" s="43" t="str">
        <f t="shared" si="1"/>
        <v/>
      </c>
      <c r="X7" s="43" t="str">
        <f t="shared" si="2"/>
        <v/>
      </c>
      <c r="Y7" s="43" t="str">
        <f t="shared" si="3"/>
        <v/>
      </c>
      <c r="Z7" s="43" t="str">
        <f t="shared" si="4"/>
        <v/>
      </c>
      <c r="AA7" s="43">
        <f t="shared" si="5"/>
        <v>6.38</v>
      </c>
      <c r="AB7" s="43">
        <f t="shared" si="6"/>
        <v>1</v>
      </c>
      <c r="AC7" s="43" t="str">
        <f t="shared" si="7"/>
        <v/>
      </c>
      <c r="AD7" s="43" t="str">
        <f t="shared" si="8"/>
        <v/>
      </c>
      <c r="AE7" s="43" t="str">
        <f t="shared" si="9"/>
        <v/>
      </c>
      <c r="AF7" s="43" t="str">
        <f t="shared" si="10"/>
        <v/>
      </c>
      <c r="AG7" s="41">
        <f>+Tableau274546177178184185[[#This Row],[Surf Men ext]]</f>
        <v>2.48</v>
      </c>
      <c r="AH7" s="43">
        <f t="shared" si="11"/>
        <v>2.48</v>
      </c>
      <c r="AI7" s="43" t="str">
        <f t="shared" si="12"/>
        <v/>
      </c>
      <c r="AJ7" s="43" t="str">
        <f t="shared" si="13"/>
        <v/>
      </c>
      <c r="AK7" s="43" t="str">
        <f t="shared" si="14"/>
        <v/>
      </c>
      <c r="AL7" s="43" t="str">
        <f t="shared" si="15"/>
        <v/>
      </c>
      <c r="AM7" s="53">
        <f t="shared" si="30"/>
        <v>12.76</v>
      </c>
      <c r="AN7" s="101">
        <v>2025</v>
      </c>
      <c r="AO7" s="54">
        <f t="shared" si="16"/>
        <v>12.76</v>
      </c>
      <c r="AP7" s="54" t="str">
        <f t="shared" si="17"/>
        <v/>
      </c>
      <c r="AQ7" s="54" t="str">
        <f t="shared" si="18"/>
        <v/>
      </c>
      <c r="AR7" s="54" t="str">
        <f t="shared" si="19"/>
        <v/>
      </c>
      <c r="AS7" s="54" t="str">
        <f t="shared" si="20"/>
        <v/>
      </c>
      <c r="AT7" s="54">
        <f t="shared" si="31"/>
        <v>4.96</v>
      </c>
      <c r="AU7" s="55" t="s">
        <v>36</v>
      </c>
      <c r="AV7" s="56"/>
      <c r="AW7" s="55"/>
      <c r="AX7" s="47"/>
      <c r="AY7" s="49" t="s">
        <v>37</v>
      </c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  <c r="HU7" s="47"/>
      <c r="HV7" s="47"/>
      <c r="HW7" s="47"/>
      <c r="HX7" s="47"/>
      <c r="HY7" s="47"/>
      <c r="HZ7" s="47"/>
      <c r="IA7" s="47"/>
      <c r="IB7" s="47"/>
      <c r="IC7" s="47"/>
    </row>
    <row r="8" spans="1:237" s="48" customFormat="1" x14ac:dyDescent="0.2">
      <c r="A8" s="37" t="s">
        <v>33</v>
      </c>
      <c r="B8" s="51">
        <v>7</v>
      </c>
      <c r="C8" s="92" t="s">
        <v>504</v>
      </c>
      <c r="D8" s="107" t="s">
        <v>505</v>
      </c>
      <c r="E8" s="56">
        <v>1.24</v>
      </c>
      <c r="F8" s="56">
        <v>1.57</v>
      </c>
      <c r="G8" s="52">
        <f t="shared" si="21"/>
        <v>1.95</v>
      </c>
      <c r="H8" s="42"/>
      <c r="I8" s="43" t="str">
        <f t="shared" si="22"/>
        <v/>
      </c>
      <c r="J8" s="42" t="s">
        <v>35</v>
      </c>
      <c r="K8" s="41">
        <f t="shared" si="23"/>
        <v>1.95</v>
      </c>
      <c r="L8" s="65" t="str">
        <f t="shared" si="24"/>
        <v/>
      </c>
      <c r="M8" s="65">
        <f t="shared" si="25"/>
        <v>1.95</v>
      </c>
      <c r="N8" s="65" t="str">
        <f t="shared" si="26"/>
        <v/>
      </c>
      <c r="O8" s="42"/>
      <c r="P8" s="41" t="str">
        <f t="shared" si="27"/>
        <v/>
      </c>
      <c r="Q8" s="42"/>
      <c r="R8" s="41" t="str">
        <f t="shared" si="28"/>
        <v/>
      </c>
      <c r="S8" s="42"/>
      <c r="T8" s="41" t="str">
        <f t="shared" si="29"/>
        <v/>
      </c>
      <c r="U8" s="43"/>
      <c r="V8" s="43">
        <f t="shared" si="0"/>
        <v>1</v>
      </c>
      <c r="W8" s="43" t="str">
        <f t="shared" si="1"/>
        <v/>
      </c>
      <c r="X8" s="43" t="str">
        <f t="shared" si="2"/>
        <v/>
      </c>
      <c r="Y8" s="43" t="str">
        <f t="shared" si="3"/>
        <v/>
      </c>
      <c r="Z8" s="43" t="str">
        <f t="shared" si="4"/>
        <v/>
      </c>
      <c r="AA8" s="43">
        <f t="shared" si="5"/>
        <v>5.62</v>
      </c>
      <c r="AB8" s="43">
        <f t="shared" si="6"/>
        <v>1</v>
      </c>
      <c r="AC8" s="43" t="str">
        <f t="shared" si="7"/>
        <v/>
      </c>
      <c r="AD8" s="43" t="str">
        <f t="shared" si="8"/>
        <v/>
      </c>
      <c r="AE8" s="43" t="str">
        <f t="shared" si="9"/>
        <v/>
      </c>
      <c r="AF8" s="43" t="str">
        <f t="shared" si="10"/>
        <v/>
      </c>
      <c r="AG8" s="41">
        <f>+Tableau274546177178184185[[#This Row],[Surf Men ext]]</f>
        <v>1.95</v>
      </c>
      <c r="AH8" s="43">
        <f t="shared" si="11"/>
        <v>1.95</v>
      </c>
      <c r="AI8" s="43" t="str">
        <f t="shared" si="12"/>
        <v/>
      </c>
      <c r="AJ8" s="43" t="str">
        <f t="shared" si="13"/>
        <v/>
      </c>
      <c r="AK8" s="43" t="str">
        <f t="shared" si="14"/>
        <v/>
      </c>
      <c r="AL8" s="43" t="str">
        <f t="shared" si="15"/>
        <v/>
      </c>
      <c r="AM8" s="53">
        <f t="shared" si="30"/>
        <v>11.24</v>
      </c>
      <c r="AN8" s="101">
        <v>2025</v>
      </c>
      <c r="AO8" s="54">
        <f t="shared" si="16"/>
        <v>11.24</v>
      </c>
      <c r="AP8" s="54" t="str">
        <f t="shared" si="17"/>
        <v/>
      </c>
      <c r="AQ8" s="54" t="str">
        <f t="shared" si="18"/>
        <v/>
      </c>
      <c r="AR8" s="54" t="str">
        <f t="shared" si="19"/>
        <v/>
      </c>
      <c r="AS8" s="54" t="str">
        <f t="shared" si="20"/>
        <v/>
      </c>
      <c r="AT8" s="54">
        <f t="shared" si="31"/>
        <v>3.9</v>
      </c>
      <c r="AU8" s="55"/>
      <c r="AV8" s="56" t="s">
        <v>36</v>
      </c>
      <c r="AW8" s="55"/>
      <c r="AX8" s="47"/>
      <c r="AY8" s="49" t="s">
        <v>37</v>
      </c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  <c r="GD8" s="47"/>
      <c r="GE8" s="47"/>
      <c r="GF8" s="47"/>
      <c r="GG8" s="47"/>
      <c r="GH8" s="47"/>
      <c r="GI8" s="47"/>
      <c r="GJ8" s="47"/>
      <c r="GK8" s="47"/>
      <c r="GL8" s="47"/>
      <c r="GM8" s="47"/>
      <c r="GN8" s="47"/>
      <c r="GO8" s="47"/>
      <c r="GP8" s="47"/>
      <c r="GQ8" s="47"/>
      <c r="GR8" s="47"/>
      <c r="GS8" s="47"/>
      <c r="GT8" s="47"/>
      <c r="GU8" s="47"/>
      <c r="GV8" s="47"/>
      <c r="GW8" s="47"/>
      <c r="GX8" s="47"/>
      <c r="GY8" s="47"/>
      <c r="GZ8" s="47"/>
      <c r="HA8" s="47"/>
      <c r="HB8" s="47"/>
      <c r="HC8" s="47"/>
      <c r="HD8" s="47"/>
      <c r="HE8" s="47"/>
      <c r="HF8" s="47"/>
      <c r="HG8" s="47"/>
      <c r="HH8" s="47"/>
      <c r="HI8" s="47"/>
      <c r="HJ8" s="47"/>
      <c r="HK8" s="47"/>
      <c r="HL8" s="47"/>
      <c r="HM8" s="47"/>
      <c r="HN8" s="47"/>
      <c r="HO8" s="47"/>
      <c r="HP8" s="47"/>
      <c r="HQ8" s="47"/>
      <c r="HR8" s="47"/>
      <c r="HS8" s="47"/>
      <c r="HT8" s="47"/>
      <c r="HU8" s="47"/>
      <c r="HV8" s="47"/>
      <c r="HW8" s="47"/>
      <c r="HX8" s="47"/>
      <c r="HY8" s="47"/>
      <c r="HZ8" s="47"/>
      <c r="IA8" s="47"/>
      <c r="IB8" s="47"/>
      <c r="IC8" s="47"/>
    </row>
    <row r="9" spans="1:237" s="48" customFormat="1" x14ac:dyDescent="0.2">
      <c r="A9" s="37" t="s">
        <v>33</v>
      </c>
      <c r="B9" s="51">
        <v>7</v>
      </c>
      <c r="C9" s="92" t="s">
        <v>506</v>
      </c>
      <c r="D9" s="107" t="s">
        <v>505</v>
      </c>
      <c r="E9" s="56">
        <v>1.24</v>
      </c>
      <c r="F9" s="56">
        <v>1.57</v>
      </c>
      <c r="G9" s="52">
        <f t="shared" si="21"/>
        <v>1.95</v>
      </c>
      <c r="H9" s="42"/>
      <c r="I9" s="43" t="str">
        <f t="shared" si="22"/>
        <v/>
      </c>
      <c r="J9" s="42" t="s">
        <v>35</v>
      </c>
      <c r="K9" s="41">
        <f t="shared" si="23"/>
        <v>1.95</v>
      </c>
      <c r="L9" s="65" t="str">
        <f t="shared" si="24"/>
        <v/>
      </c>
      <c r="M9" s="65">
        <f t="shared" si="25"/>
        <v>1.95</v>
      </c>
      <c r="N9" s="65" t="str">
        <f t="shared" si="26"/>
        <v/>
      </c>
      <c r="O9" s="42"/>
      <c r="P9" s="41" t="str">
        <f t="shared" si="27"/>
        <v/>
      </c>
      <c r="Q9" s="42"/>
      <c r="R9" s="41" t="str">
        <f t="shared" si="28"/>
        <v/>
      </c>
      <c r="S9" s="42"/>
      <c r="T9" s="41" t="str">
        <f t="shared" si="29"/>
        <v/>
      </c>
      <c r="U9" s="43"/>
      <c r="V9" s="43">
        <f t="shared" si="0"/>
        <v>1</v>
      </c>
      <c r="W9" s="43" t="str">
        <f t="shared" si="1"/>
        <v/>
      </c>
      <c r="X9" s="43" t="str">
        <f t="shared" si="2"/>
        <v/>
      </c>
      <c r="Y9" s="43" t="str">
        <f t="shared" si="3"/>
        <v/>
      </c>
      <c r="Z9" s="43" t="str">
        <f t="shared" si="4"/>
        <v/>
      </c>
      <c r="AA9" s="43">
        <f t="shared" si="5"/>
        <v>5.62</v>
      </c>
      <c r="AB9" s="43">
        <f t="shared" si="6"/>
        <v>1</v>
      </c>
      <c r="AC9" s="43" t="str">
        <f t="shared" si="7"/>
        <v/>
      </c>
      <c r="AD9" s="43" t="str">
        <f t="shared" si="8"/>
        <v/>
      </c>
      <c r="AE9" s="43" t="str">
        <f t="shared" si="9"/>
        <v/>
      </c>
      <c r="AF9" s="43" t="str">
        <f t="shared" si="10"/>
        <v/>
      </c>
      <c r="AG9" s="41">
        <f>+Tableau274546177178184185[[#This Row],[Surf Men ext]]</f>
        <v>1.95</v>
      </c>
      <c r="AH9" s="43">
        <f t="shared" si="11"/>
        <v>1.95</v>
      </c>
      <c r="AI9" s="43" t="str">
        <f t="shared" si="12"/>
        <v/>
      </c>
      <c r="AJ9" s="43" t="str">
        <f t="shared" si="13"/>
        <v/>
      </c>
      <c r="AK9" s="43" t="str">
        <f t="shared" si="14"/>
        <v/>
      </c>
      <c r="AL9" s="43" t="str">
        <f t="shared" si="15"/>
        <v/>
      </c>
      <c r="AM9" s="53">
        <f t="shared" si="30"/>
        <v>11.24</v>
      </c>
      <c r="AN9" s="101">
        <v>2025</v>
      </c>
      <c r="AO9" s="54">
        <f t="shared" si="16"/>
        <v>11.24</v>
      </c>
      <c r="AP9" s="54" t="str">
        <f t="shared" si="17"/>
        <v/>
      </c>
      <c r="AQ9" s="54" t="str">
        <f t="shared" si="18"/>
        <v/>
      </c>
      <c r="AR9" s="54" t="str">
        <f t="shared" si="19"/>
        <v/>
      </c>
      <c r="AS9" s="54" t="str">
        <f t="shared" si="20"/>
        <v/>
      </c>
      <c r="AT9" s="54">
        <f t="shared" si="31"/>
        <v>3.9</v>
      </c>
      <c r="AU9" s="55"/>
      <c r="AV9" s="56" t="s">
        <v>36</v>
      </c>
      <c r="AW9" s="55"/>
      <c r="AX9" s="47"/>
      <c r="AY9" s="49" t="s">
        <v>37</v>
      </c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  <c r="HR9" s="47"/>
      <c r="HS9" s="47"/>
      <c r="HT9" s="47"/>
      <c r="HU9" s="47"/>
      <c r="HV9" s="47"/>
      <c r="HW9" s="47"/>
      <c r="HX9" s="47"/>
      <c r="HY9" s="47"/>
      <c r="HZ9" s="47"/>
      <c r="IA9" s="47"/>
      <c r="IB9" s="47"/>
      <c r="IC9" s="47"/>
    </row>
    <row r="10" spans="1:237" s="48" customFormat="1" x14ac:dyDescent="0.2">
      <c r="A10" s="37" t="s">
        <v>272</v>
      </c>
      <c r="B10" s="51">
        <v>5</v>
      </c>
      <c r="C10" s="92" t="s">
        <v>507</v>
      </c>
      <c r="D10" s="107" t="s">
        <v>508</v>
      </c>
      <c r="E10" s="56">
        <v>1.6</v>
      </c>
      <c r="F10" s="56">
        <v>1.8</v>
      </c>
      <c r="G10" s="52">
        <f t="shared" si="21"/>
        <v>2.88</v>
      </c>
      <c r="H10" s="42"/>
      <c r="I10" s="43" t="str">
        <f t="shared" si="22"/>
        <v/>
      </c>
      <c r="J10" s="42"/>
      <c r="K10" s="41" t="str">
        <f t="shared" si="23"/>
        <v/>
      </c>
      <c r="L10" s="65" t="str">
        <f t="shared" si="24"/>
        <v/>
      </c>
      <c r="M10" s="65" t="str">
        <f t="shared" si="25"/>
        <v/>
      </c>
      <c r="N10" s="65" t="str">
        <f t="shared" si="26"/>
        <v/>
      </c>
      <c r="O10" s="42"/>
      <c r="P10" s="41" t="str">
        <f t="shared" si="27"/>
        <v/>
      </c>
      <c r="Q10" s="42" t="s">
        <v>35</v>
      </c>
      <c r="R10" s="41">
        <f t="shared" si="28"/>
        <v>2.88</v>
      </c>
      <c r="S10" s="42"/>
      <c r="T10" s="41" t="str">
        <f t="shared" si="29"/>
        <v/>
      </c>
      <c r="U10" s="43"/>
      <c r="V10" s="43" t="str">
        <f t="shared" si="0"/>
        <v/>
      </c>
      <c r="W10" s="43" t="str">
        <f t="shared" si="1"/>
        <v/>
      </c>
      <c r="X10" s="43" t="str">
        <f t="shared" si="2"/>
        <v/>
      </c>
      <c r="Y10" s="43" t="str">
        <f t="shared" si="3"/>
        <v/>
      </c>
      <c r="Z10" s="43">
        <f t="shared" si="4"/>
        <v>1</v>
      </c>
      <c r="AA10" s="43">
        <f t="shared" si="5"/>
        <v>6.8</v>
      </c>
      <c r="AB10" s="117"/>
      <c r="AC10" s="117"/>
      <c r="AD10" s="117"/>
      <c r="AE10" s="117"/>
      <c r="AF10" s="117"/>
      <c r="AG10" s="41">
        <f>+Tableau274546177178184185[[#This Row],[Surf Men ext]]</f>
        <v>2.88</v>
      </c>
      <c r="AH10" s="43" t="str">
        <f t="shared" si="11"/>
        <v/>
      </c>
      <c r="AI10" s="43" t="str">
        <f t="shared" si="12"/>
        <v/>
      </c>
      <c r="AJ10" s="43" t="str">
        <f t="shared" si="13"/>
        <v/>
      </c>
      <c r="AK10" s="43" t="str">
        <f t="shared" si="14"/>
        <v/>
      </c>
      <c r="AL10" s="43">
        <f t="shared" si="15"/>
        <v>2.88</v>
      </c>
      <c r="AM10" s="53">
        <f t="shared" si="30"/>
        <v>13.6</v>
      </c>
      <c r="AN10" s="131">
        <v>2029</v>
      </c>
      <c r="AO10" s="54" t="str">
        <f t="shared" si="16"/>
        <v/>
      </c>
      <c r="AP10" s="54" t="str">
        <f t="shared" si="17"/>
        <v/>
      </c>
      <c r="AQ10" s="54" t="str">
        <f t="shared" si="18"/>
        <v/>
      </c>
      <c r="AR10" s="54" t="str">
        <f t="shared" si="19"/>
        <v/>
      </c>
      <c r="AS10" s="54">
        <f t="shared" si="20"/>
        <v>13.6</v>
      </c>
      <c r="AT10" s="54">
        <f t="shared" si="31"/>
        <v>5.76</v>
      </c>
      <c r="AU10" s="55"/>
      <c r="AV10" s="56" t="s">
        <v>36</v>
      </c>
      <c r="AW10" s="55"/>
      <c r="AX10" s="47"/>
      <c r="AY10" s="49" t="s">
        <v>408</v>
      </c>
      <c r="AZ10" s="129" t="s">
        <v>663</v>
      </c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  <c r="IC10" s="47"/>
    </row>
    <row r="11" spans="1:237" s="48" customFormat="1" x14ac:dyDescent="0.2">
      <c r="A11" s="37" t="s">
        <v>272</v>
      </c>
      <c r="B11" s="51">
        <v>6</v>
      </c>
      <c r="C11" s="92" t="s">
        <v>509</v>
      </c>
      <c r="D11" s="107" t="s">
        <v>508</v>
      </c>
      <c r="E11" s="56">
        <v>1.6</v>
      </c>
      <c r="F11" s="56">
        <v>1.8</v>
      </c>
      <c r="G11" s="52">
        <f t="shared" si="21"/>
        <v>2.88</v>
      </c>
      <c r="H11" s="42"/>
      <c r="I11" s="43" t="str">
        <f t="shared" si="22"/>
        <v/>
      </c>
      <c r="J11" s="42"/>
      <c r="K11" s="41" t="str">
        <f t="shared" si="23"/>
        <v/>
      </c>
      <c r="L11" s="65" t="str">
        <f t="shared" si="24"/>
        <v/>
      </c>
      <c r="M11" s="65" t="str">
        <f t="shared" si="25"/>
        <v/>
      </c>
      <c r="N11" s="65" t="str">
        <f t="shared" si="26"/>
        <v/>
      </c>
      <c r="O11" s="42"/>
      <c r="P11" s="41" t="str">
        <f t="shared" si="27"/>
        <v/>
      </c>
      <c r="Q11" s="42" t="s">
        <v>35</v>
      </c>
      <c r="R11" s="41">
        <f t="shared" si="28"/>
        <v>2.88</v>
      </c>
      <c r="S11" s="42"/>
      <c r="T11" s="41" t="str">
        <f t="shared" si="29"/>
        <v/>
      </c>
      <c r="U11" s="43"/>
      <c r="V11" s="43" t="str">
        <f t="shared" si="0"/>
        <v/>
      </c>
      <c r="W11" s="43" t="str">
        <f t="shared" si="1"/>
        <v/>
      </c>
      <c r="X11" s="43" t="str">
        <f t="shared" si="2"/>
        <v/>
      </c>
      <c r="Y11" s="43" t="str">
        <f t="shared" si="3"/>
        <v/>
      </c>
      <c r="Z11" s="43">
        <f t="shared" si="4"/>
        <v>1</v>
      </c>
      <c r="AA11" s="43">
        <f t="shared" si="5"/>
        <v>6.8</v>
      </c>
      <c r="AB11" s="117"/>
      <c r="AC11" s="117"/>
      <c r="AD11" s="117"/>
      <c r="AE11" s="117"/>
      <c r="AF11" s="117"/>
      <c r="AG11" s="41">
        <f>+Tableau274546177178184185[[#This Row],[Surf Men ext]]</f>
        <v>2.88</v>
      </c>
      <c r="AH11" s="43" t="str">
        <f t="shared" si="11"/>
        <v/>
      </c>
      <c r="AI11" s="43" t="str">
        <f t="shared" si="12"/>
        <v/>
      </c>
      <c r="AJ11" s="43" t="str">
        <f t="shared" si="13"/>
        <v/>
      </c>
      <c r="AK11" s="43" t="str">
        <f t="shared" si="14"/>
        <v/>
      </c>
      <c r="AL11" s="43">
        <f t="shared" si="15"/>
        <v>2.88</v>
      </c>
      <c r="AM11" s="53">
        <f t="shared" si="30"/>
        <v>13.6</v>
      </c>
      <c r="AN11" s="131">
        <v>2029</v>
      </c>
      <c r="AO11" s="54" t="str">
        <f t="shared" si="16"/>
        <v/>
      </c>
      <c r="AP11" s="54" t="str">
        <f t="shared" si="17"/>
        <v/>
      </c>
      <c r="AQ11" s="54" t="str">
        <f t="shared" si="18"/>
        <v/>
      </c>
      <c r="AR11" s="54" t="str">
        <f t="shared" si="19"/>
        <v/>
      </c>
      <c r="AS11" s="54">
        <f t="shared" si="20"/>
        <v>13.6</v>
      </c>
      <c r="AT11" s="54">
        <f t="shared" si="31"/>
        <v>5.76</v>
      </c>
      <c r="AU11" s="55"/>
      <c r="AV11" s="56" t="s">
        <v>36</v>
      </c>
      <c r="AW11" s="55"/>
      <c r="AX11" s="47"/>
      <c r="AY11" s="49" t="s">
        <v>408</v>
      </c>
      <c r="AZ11" s="129" t="s">
        <v>663</v>
      </c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  <c r="IC11" s="47"/>
    </row>
    <row r="12" spans="1:237" s="48" customFormat="1" x14ac:dyDescent="0.2">
      <c r="A12" s="37" t="s">
        <v>272</v>
      </c>
      <c r="B12" s="51">
        <v>7</v>
      </c>
      <c r="C12" s="92" t="s">
        <v>510</v>
      </c>
      <c r="D12" s="107" t="s">
        <v>508</v>
      </c>
      <c r="E12" s="56">
        <v>1.6</v>
      </c>
      <c r="F12" s="56">
        <v>1.8</v>
      </c>
      <c r="G12" s="52">
        <f t="shared" si="21"/>
        <v>2.88</v>
      </c>
      <c r="H12" s="42"/>
      <c r="I12" s="43" t="str">
        <f t="shared" si="22"/>
        <v/>
      </c>
      <c r="J12" s="42"/>
      <c r="K12" s="41" t="str">
        <f t="shared" si="23"/>
        <v/>
      </c>
      <c r="L12" s="65" t="str">
        <f t="shared" si="24"/>
        <v/>
      </c>
      <c r="M12" s="65" t="str">
        <f t="shared" si="25"/>
        <v/>
      </c>
      <c r="N12" s="65" t="str">
        <f t="shared" si="26"/>
        <v/>
      </c>
      <c r="O12" s="42"/>
      <c r="P12" s="41" t="str">
        <f t="shared" si="27"/>
        <v/>
      </c>
      <c r="Q12" s="42" t="s">
        <v>35</v>
      </c>
      <c r="R12" s="41">
        <f t="shared" si="28"/>
        <v>2.88</v>
      </c>
      <c r="S12" s="42"/>
      <c r="T12" s="41" t="str">
        <f t="shared" si="29"/>
        <v/>
      </c>
      <c r="U12" s="43"/>
      <c r="V12" s="43" t="str">
        <f t="shared" si="0"/>
        <v/>
      </c>
      <c r="W12" s="43" t="str">
        <f t="shared" si="1"/>
        <v/>
      </c>
      <c r="X12" s="43" t="str">
        <f t="shared" si="2"/>
        <v/>
      </c>
      <c r="Y12" s="43" t="str">
        <f t="shared" si="3"/>
        <v/>
      </c>
      <c r="Z12" s="43">
        <f t="shared" si="4"/>
        <v>1</v>
      </c>
      <c r="AA12" s="43">
        <f t="shared" si="5"/>
        <v>6.8</v>
      </c>
      <c r="AB12" s="117"/>
      <c r="AC12" s="117"/>
      <c r="AD12" s="117"/>
      <c r="AE12" s="117"/>
      <c r="AF12" s="117"/>
      <c r="AG12" s="41">
        <f>+Tableau274546177178184185[[#This Row],[Surf Men ext]]</f>
        <v>2.88</v>
      </c>
      <c r="AH12" s="43" t="str">
        <f t="shared" si="11"/>
        <v/>
      </c>
      <c r="AI12" s="43" t="str">
        <f t="shared" si="12"/>
        <v/>
      </c>
      <c r="AJ12" s="43" t="str">
        <f t="shared" si="13"/>
        <v/>
      </c>
      <c r="AK12" s="43" t="str">
        <f t="shared" si="14"/>
        <v/>
      </c>
      <c r="AL12" s="43">
        <f t="shared" si="15"/>
        <v>2.88</v>
      </c>
      <c r="AM12" s="53">
        <f t="shared" si="30"/>
        <v>13.6</v>
      </c>
      <c r="AN12" s="131">
        <v>2029</v>
      </c>
      <c r="AO12" s="54" t="str">
        <f t="shared" si="16"/>
        <v/>
      </c>
      <c r="AP12" s="54" t="str">
        <f t="shared" si="17"/>
        <v/>
      </c>
      <c r="AQ12" s="54" t="str">
        <f t="shared" si="18"/>
        <v/>
      </c>
      <c r="AR12" s="54" t="str">
        <f t="shared" si="19"/>
        <v/>
      </c>
      <c r="AS12" s="54">
        <f t="shared" si="20"/>
        <v>13.6</v>
      </c>
      <c r="AT12" s="54">
        <f t="shared" si="31"/>
        <v>5.76</v>
      </c>
      <c r="AU12" s="55"/>
      <c r="AV12" s="56" t="s">
        <v>36</v>
      </c>
      <c r="AW12" s="55"/>
      <c r="AX12" s="47"/>
      <c r="AY12" s="49" t="s">
        <v>408</v>
      </c>
      <c r="AZ12" s="129" t="s">
        <v>663</v>
      </c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  <c r="IC12" s="47"/>
    </row>
    <row r="13" spans="1:237" s="48" customFormat="1" x14ac:dyDescent="0.2">
      <c r="A13" s="37" t="s">
        <v>272</v>
      </c>
      <c r="B13" s="51">
        <v>8</v>
      </c>
      <c r="C13" s="92" t="s">
        <v>588</v>
      </c>
      <c r="D13" s="107" t="s">
        <v>508</v>
      </c>
      <c r="E13" s="56">
        <v>1.6</v>
      </c>
      <c r="F13" s="56">
        <v>1.8</v>
      </c>
      <c r="G13" s="52">
        <f t="shared" ref="G13" si="32">E13*F13</f>
        <v>2.88</v>
      </c>
      <c r="H13" s="42"/>
      <c r="I13" s="43" t="str">
        <f t="shared" ref="I13" si="33">IF(H13="OUI",$G13,"")</f>
        <v/>
      </c>
      <c r="J13" s="42"/>
      <c r="K13" s="41" t="str">
        <f t="shared" ref="K13" si="34">IF(J13="OUI",$G13,"")</f>
        <v/>
      </c>
      <c r="L13" s="65" t="str">
        <f t="shared" si="24"/>
        <v/>
      </c>
      <c r="M13" s="65" t="str">
        <f t="shared" si="25"/>
        <v/>
      </c>
      <c r="N13" s="65" t="str">
        <f t="shared" si="26"/>
        <v/>
      </c>
      <c r="O13" s="42"/>
      <c r="P13" s="41" t="str">
        <f t="shared" ref="P13" si="35">IF(O13="OUI",$G13,"")</f>
        <v/>
      </c>
      <c r="Q13" s="42" t="s">
        <v>35</v>
      </c>
      <c r="R13" s="41">
        <f t="shared" ref="R13" si="36">IF(Q13="OUI",$G13,"")</f>
        <v>2.88</v>
      </c>
      <c r="S13" s="42"/>
      <c r="T13" s="41" t="str">
        <f>IF(S13="OUI",$G13,"")</f>
        <v/>
      </c>
      <c r="U13" s="43"/>
      <c r="V13" s="43" t="str">
        <f t="shared" si="0"/>
        <v/>
      </c>
      <c r="W13" s="43" t="str">
        <f t="shared" si="1"/>
        <v/>
      </c>
      <c r="X13" s="43" t="str">
        <f t="shared" si="2"/>
        <v/>
      </c>
      <c r="Y13" s="43" t="str">
        <f t="shared" si="3"/>
        <v/>
      </c>
      <c r="Z13" s="43">
        <f t="shared" si="4"/>
        <v>1</v>
      </c>
      <c r="AA13" s="43">
        <f t="shared" si="5"/>
        <v>6.8</v>
      </c>
      <c r="AB13" s="117"/>
      <c r="AC13" s="117"/>
      <c r="AD13" s="117"/>
      <c r="AE13" s="117"/>
      <c r="AF13" s="117"/>
      <c r="AG13" s="41">
        <f>+Tableau274546177178184185[[#This Row],[Surf Men ext]]</f>
        <v>2.88</v>
      </c>
      <c r="AH13" s="43" t="str">
        <f t="shared" si="11"/>
        <v/>
      </c>
      <c r="AI13" s="43" t="str">
        <f t="shared" si="12"/>
        <v/>
      </c>
      <c r="AJ13" s="43" t="str">
        <f t="shared" si="13"/>
        <v/>
      </c>
      <c r="AK13" s="43" t="str">
        <f t="shared" si="14"/>
        <v/>
      </c>
      <c r="AL13" s="43">
        <f t="shared" si="15"/>
        <v>2.88</v>
      </c>
      <c r="AM13" s="53">
        <f t="shared" si="30"/>
        <v>13.6</v>
      </c>
      <c r="AN13" s="131">
        <v>2029</v>
      </c>
      <c r="AO13" s="54" t="str">
        <f>IF($AN13=2025,$AM13,"")</f>
        <v/>
      </c>
      <c r="AP13" s="54" t="str">
        <f>IF($AN13=2026,$AM13,"")</f>
        <v/>
      </c>
      <c r="AQ13" s="54" t="str">
        <f>IF($AN13=2027,$AM13,"")</f>
        <v/>
      </c>
      <c r="AR13" s="54" t="str">
        <f>IF($AN13=2028,$AM13,"")</f>
        <v/>
      </c>
      <c r="AS13" s="54">
        <f>IF($AN13=2029,$AM13,"")</f>
        <v>13.6</v>
      </c>
      <c r="AT13" s="54">
        <f t="shared" si="31"/>
        <v>5.76</v>
      </c>
      <c r="AU13" s="55"/>
      <c r="AV13" s="56" t="s">
        <v>36</v>
      </c>
      <c r="AW13" s="55"/>
      <c r="AX13" s="47"/>
      <c r="AY13" s="49" t="s">
        <v>408</v>
      </c>
      <c r="AZ13" s="129" t="s">
        <v>663</v>
      </c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  <c r="IC13" s="47"/>
    </row>
    <row r="14" spans="1:237" s="48" customFormat="1" x14ac:dyDescent="0.2">
      <c r="A14" s="37" t="s">
        <v>203</v>
      </c>
      <c r="B14" s="51">
        <v>5</v>
      </c>
      <c r="C14" s="92" t="s">
        <v>511</v>
      </c>
      <c r="D14" s="107" t="s">
        <v>500</v>
      </c>
      <c r="E14" s="56">
        <v>1.53</v>
      </c>
      <c r="F14" s="56">
        <v>1.63</v>
      </c>
      <c r="G14" s="52">
        <f t="shared" si="21"/>
        <v>2.4900000000000002</v>
      </c>
      <c r="H14" s="42"/>
      <c r="I14" s="43" t="str">
        <f t="shared" si="22"/>
        <v/>
      </c>
      <c r="J14" s="42" t="s">
        <v>35</v>
      </c>
      <c r="K14" s="41">
        <f t="shared" si="23"/>
        <v>2.4900000000000002</v>
      </c>
      <c r="L14" s="65">
        <f t="shared" si="24"/>
        <v>2.4900000000000002</v>
      </c>
      <c r="M14" s="65" t="str">
        <f t="shared" si="25"/>
        <v/>
      </c>
      <c r="N14" s="65" t="str">
        <f t="shared" si="26"/>
        <v/>
      </c>
      <c r="O14" s="42"/>
      <c r="P14" s="41" t="str">
        <f t="shared" si="27"/>
        <v/>
      </c>
      <c r="Q14" s="42"/>
      <c r="R14" s="41" t="str">
        <f t="shared" si="28"/>
        <v/>
      </c>
      <c r="S14" s="42"/>
      <c r="T14" s="41" t="str">
        <f t="shared" si="29"/>
        <v/>
      </c>
      <c r="U14" s="43"/>
      <c r="V14" s="43">
        <f t="shared" si="0"/>
        <v>1</v>
      </c>
      <c r="W14" s="43" t="str">
        <f t="shared" si="1"/>
        <v/>
      </c>
      <c r="X14" s="43" t="str">
        <f t="shared" si="2"/>
        <v/>
      </c>
      <c r="Y14" s="43" t="str">
        <f t="shared" si="3"/>
        <v/>
      </c>
      <c r="Z14" s="43" t="str">
        <f t="shared" si="4"/>
        <v/>
      </c>
      <c r="AA14" s="43">
        <f t="shared" si="5"/>
        <v>6.32</v>
      </c>
      <c r="AB14" s="43">
        <f t="shared" si="6"/>
        <v>1</v>
      </c>
      <c r="AC14" s="43" t="str">
        <f t="shared" si="7"/>
        <v/>
      </c>
      <c r="AD14" s="43" t="str">
        <f t="shared" si="8"/>
        <v/>
      </c>
      <c r="AE14" s="43" t="str">
        <f t="shared" si="9"/>
        <v/>
      </c>
      <c r="AF14" s="43" t="str">
        <f t="shared" si="10"/>
        <v/>
      </c>
      <c r="AG14" s="41">
        <f>+Tableau274546177178184185[[#This Row],[Surf Men ext]]</f>
        <v>2.4900000000000002</v>
      </c>
      <c r="AH14" s="43">
        <f t="shared" si="11"/>
        <v>2.4900000000000002</v>
      </c>
      <c r="AI14" s="43" t="str">
        <f t="shared" si="12"/>
        <v/>
      </c>
      <c r="AJ14" s="43" t="str">
        <f t="shared" si="13"/>
        <v/>
      </c>
      <c r="AK14" s="43" t="str">
        <f t="shared" si="14"/>
        <v/>
      </c>
      <c r="AL14" s="43" t="str">
        <f t="shared" si="15"/>
        <v/>
      </c>
      <c r="AM14" s="53">
        <f t="shared" si="30"/>
        <v>12.64</v>
      </c>
      <c r="AN14" s="101">
        <v>2025</v>
      </c>
      <c r="AO14" s="54">
        <f t="shared" si="16"/>
        <v>12.64</v>
      </c>
      <c r="AP14" s="54" t="str">
        <f t="shared" si="17"/>
        <v/>
      </c>
      <c r="AQ14" s="54" t="str">
        <f t="shared" si="18"/>
        <v/>
      </c>
      <c r="AR14" s="54" t="str">
        <f t="shared" si="19"/>
        <v/>
      </c>
      <c r="AS14" s="54" t="str">
        <f t="shared" si="20"/>
        <v/>
      </c>
      <c r="AT14" s="54">
        <f t="shared" si="31"/>
        <v>4.9800000000000004</v>
      </c>
      <c r="AU14" s="55" t="s">
        <v>36</v>
      </c>
      <c r="AV14" s="56"/>
      <c r="AW14" s="55"/>
      <c r="AX14" s="47"/>
      <c r="AY14" s="49" t="s">
        <v>37</v>
      </c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  <c r="IC14" s="47"/>
    </row>
    <row r="15" spans="1:237" s="48" customFormat="1" x14ac:dyDescent="0.2">
      <c r="A15" s="37" t="s">
        <v>203</v>
      </c>
      <c r="B15" s="51">
        <v>5</v>
      </c>
      <c r="C15" s="92" t="s">
        <v>512</v>
      </c>
      <c r="D15" s="107" t="s">
        <v>500</v>
      </c>
      <c r="E15" s="56">
        <v>1.53</v>
      </c>
      <c r="F15" s="56">
        <v>1.63</v>
      </c>
      <c r="G15" s="52">
        <f t="shared" si="21"/>
        <v>2.4900000000000002</v>
      </c>
      <c r="H15" s="42"/>
      <c r="I15" s="43" t="str">
        <f t="shared" si="22"/>
        <v/>
      </c>
      <c r="J15" s="42" t="s">
        <v>35</v>
      </c>
      <c r="K15" s="41">
        <f t="shared" si="23"/>
        <v>2.4900000000000002</v>
      </c>
      <c r="L15" s="65">
        <f t="shared" si="24"/>
        <v>2.4900000000000002</v>
      </c>
      <c r="M15" s="65" t="str">
        <f t="shared" si="25"/>
        <v/>
      </c>
      <c r="N15" s="65" t="str">
        <f t="shared" si="26"/>
        <v/>
      </c>
      <c r="O15" s="42"/>
      <c r="P15" s="41" t="str">
        <f t="shared" si="27"/>
        <v/>
      </c>
      <c r="Q15" s="42"/>
      <c r="R15" s="41" t="str">
        <f t="shared" si="28"/>
        <v/>
      </c>
      <c r="S15" s="42"/>
      <c r="T15" s="41" t="str">
        <f t="shared" si="29"/>
        <v/>
      </c>
      <c r="U15" s="43"/>
      <c r="V15" s="43">
        <f t="shared" si="0"/>
        <v>1</v>
      </c>
      <c r="W15" s="43" t="str">
        <f t="shared" si="1"/>
        <v/>
      </c>
      <c r="X15" s="43" t="str">
        <f t="shared" si="2"/>
        <v/>
      </c>
      <c r="Y15" s="43" t="str">
        <f t="shared" si="3"/>
        <v/>
      </c>
      <c r="Z15" s="43" t="str">
        <f t="shared" si="4"/>
        <v/>
      </c>
      <c r="AA15" s="43">
        <f t="shared" si="5"/>
        <v>6.32</v>
      </c>
      <c r="AB15" s="43">
        <f t="shared" si="6"/>
        <v>1</v>
      </c>
      <c r="AC15" s="43" t="str">
        <f t="shared" si="7"/>
        <v/>
      </c>
      <c r="AD15" s="43" t="str">
        <f t="shared" si="8"/>
        <v/>
      </c>
      <c r="AE15" s="43" t="str">
        <f t="shared" si="9"/>
        <v/>
      </c>
      <c r="AF15" s="43" t="str">
        <f t="shared" si="10"/>
        <v/>
      </c>
      <c r="AG15" s="41">
        <f>+Tableau274546177178184185[[#This Row],[Surf Men ext]]</f>
        <v>2.4900000000000002</v>
      </c>
      <c r="AH15" s="43">
        <f t="shared" si="11"/>
        <v>2.4900000000000002</v>
      </c>
      <c r="AI15" s="43" t="str">
        <f t="shared" si="12"/>
        <v/>
      </c>
      <c r="AJ15" s="43" t="str">
        <f t="shared" si="13"/>
        <v/>
      </c>
      <c r="AK15" s="43" t="str">
        <f t="shared" si="14"/>
        <v/>
      </c>
      <c r="AL15" s="43" t="str">
        <f t="shared" si="15"/>
        <v/>
      </c>
      <c r="AM15" s="53">
        <f t="shared" si="30"/>
        <v>12.64</v>
      </c>
      <c r="AN15" s="101">
        <v>2025</v>
      </c>
      <c r="AO15" s="54">
        <f t="shared" si="16"/>
        <v>12.64</v>
      </c>
      <c r="AP15" s="54" t="str">
        <f t="shared" si="17"/>
        <v/>
      </c>
      <c r="AQ15" s="54" t="str">
        <f t="shared" si="18"/>
        <v/>
      </c>
      <c r="AR15" s="54" t="str">
        <f t="shared" si="19"/>
        <v/>
      </c>
      <c r="AS15" s="54" t="str">
        <f t="shared" si="20"/>
        <v/>
      </c>
      <c r="AT15" s="54">
        <f t="shared" si="31"/>
        <v>4.9800000000000004</v>
      </c>
      <c r="AU15" s="55" t="s">
        <v>36</v>
      </c>
      <c r="AV15" s="56"/>
      <c r="AW15" s="55"/>
      <c r="AX15" s="47"/>
      <c r="AY15" s="49" t="s">
        <v>37</v>
      </c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  <c r="IC15" s="47"/>
    </row>
    <row r="16" spans="1:237" s="48" customFormat="1" x14ac:dyDescent="0.2">
      <c r="A16" s="37" t="s">
        <v>203</v>
      </c>
      <c r="B16" s="51">
        <v>6</v>
      </c>
      <c r="C16" s="92" t="s">
        <v>513</v>
      </c>
      <c r="D16" s="107" t="s">
        <v>505</v>
      </c>
      <c r="E16" s="56">
        <v>1.34</v>
      </c>
      <c r="F16" s="56">
        <v>1.83</v>
      </c>
      <c r="G16" s="52">
        <f t="shared" si="21"/>
        <v>2.4500000000000002</v>
      </c>
      <c r="H16" s="42"/>
      <c r="I16" s="43" t="str">
        <f t="shared" si="22"/>
        <v/>
      </c>
      <c r="J16" s="42" t="s">
        <v>35</v>
      </c>
      <c r="K16" s="41">
        <f t="shared" si="23"/>
        <v>2.4500000000000002</v>
      </c>
      <c r="L16" s="65">
        <f t="shared" si="24"/>
        <v>2.4500000000000002</v>
      </c>
      <c r="M16" s="65" t="str">
        <f t="shared" si="25"/>
        <v/>
      </c>
      <c r="N16" s="65" t="str">
        <f t="shared" si="26"/>
        <v/>
      </c>
      <c r="O16" s="42"/>
      <c r="P16" s="41" t="str">
        <f t="shared" si="27"/>
        <v/>
      </c>
      <c r="Q16" s="42"/>
      <c r="R16" s="41" t="str">
        <f t="shared" si="28"/>
        <v/>
      </c>
      <c r="S16" s="42"/>
      <c r="T16" s="41" t="str">
        <f t="shared" si="29"/>
        <v/>
      </c>
      <c r="U16" s="43"/>
      <c r="V16" s="43">
        <f t="shared" si="0"/>
        <v>1</v>
      </c>
      <c r="W16" s="43" t="str">
        <f t="shared" si="1"/>
        <v/>
      </c>
      <c r="X16" s="43" t="str">
        <f t="shared" si="2"/>
        <v/>
      </c>
      <c r="Y16" s="43" t="str">
        <f t="shared" si="3"/>
        <v/>
      </c>
      <c r="Z16" s="43" t="str">
        <f t="shared" si="4"/>
        <v/>
      </c>
      <c r="AA16" s="43">
        <f t="shared" si="5"/>
        <v>6.34</v>
      </c>
      <c r="AB16" s="43">
        <f t="shared" si="6"/>
        <v>1</v>
      </c>
      <c r="AC16" s="43" t="str">
        <f t="shared" si="7"/>
        <v/>
      </c>
      <c r="AD16" s="43" t="str">
        <f t="shared" si="8"/>
        <v/>
      </c>
      <c r="AE16" s="43" t="str">
        <f t="shared" si="9"/>
        <v/>
      </c>
      <c r="AF16" s="43" t="str">
        <f t="shared" si="10"/>
        <v/>
      </c>
      <c r="AG16" s="41">
        <f>+Tableau274546177178184185[[#This Row],[Surf Men ext]]</f>
        <v>2.4500000000000002</v>
      </c>
      <c r="AH16" s="43">
        <f t="shared" si="11"/>
        <v>2.4500000000000002</v>
      </c>
      <c r="AI16" s="43" t="str">
        <f t="shared" si="12"/>
        <v/>
      </c>
      <c r="AJ16" s="43" t="str">
        <f t="shared" si="13"/>
        <v/>
      </c>
      <c r="AK16" s="43" t="str">
        <f t="shared" si="14"/>
        <v/>
      </c>
      <c r="AL16" s="43" t="str">
        <f t="shared" si="15"/>
        <v/>
      </c>
      <c r="AM16" s="53">
        <f t="shared" si="30"/>
        <v>12.68</v>
      </c>
      <c r="AN16" s="101">
        <v>2025</v>
      </c>
      <c r="AO16" s="54">
        <f t="shared" si="16"/>
        <v>12.68</v>
      </c>
      <c r="AP16" s="54" t="str">
        <f t="shared" si="17"/>
        <v/>
      </c>
      <c r="AQ16" s="54" t="str">
        <f t="shared" si="18"/>
        <v/>
      </c>
      <c r="AR16" s="54" t="str">
        <f t="shared" si="19"/>
        <v/>
      </c>
      <c r="AS16" s="54" t="str">
        <f t="shared" si="20"/>
        <v/>
      </c>
      <c r="AT16" s="54">
        <f t="shared" si="31"/>
        <v>4.9000000000000004</v>
      </c>
      <c r="AU16" s="55" t="s">
        <v>36</v>
      </c>
      <c r="AV16" s="56"/>
      <c r="AW16" s="55"/>
      <c r="AX16" s="47"/>
      <c r="AY16" s="49" t="s">
        <v>37</v>
      </c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  <c r="IC16" s="47"/>
    </row>
    <row r="17" spans="1:237" s="48" customFormat="1" x14ac:dyDescent="0.2">
      <c r="A17" s="37" t="s">
        <v>203</v>
      </c>
      <c r="B17" s="51">
        <v>6</v>
      </c>
      <c r="C17" s="92" t="s">
        <v>514</v>
      </c>
      <c r="D17" s="107" t="s">
        <v>500</v>
      </c>
      <c r="E17" s="56">
        <v>1.34</v>
      </c>
      <c r="F17" s="56">
        <v>2.06</v>
      </c>
      <c r="G17" s="52">
        <f t="shared" si="21"/>
        <v>2.76</v>
      </c>
      <c r="H17" s="42"/>
      <c r="I17" s="43" t="str">
        <f t="shared" si="22"/>
        <v/>
      </c>
      <c r="J17" s="42" t="s">
        <v>35</v>
      </c>
      <c r="K17" s="41">
        <f t="shared" si="23"/>
        <v>2.76</v>
      </c>
      <c r="L17" s="65">
        <f t="shared" si="24"/>
        <v>2.76</v>
      </c>
      <c r="M17" s="65" t="str">
        <f t="shared" si="25"/>
        <v/>
      </c>
      <c r="N17" s="65" t="str">
        <f t="shared" si="26"/>
        <v/>
      </c>
      <c r="O17" s="42"/>
      <c r="P17" s="41" t="str">
        <f t="shared" si="27"/>
        <v/>
      </c>
      <c r="Q17" s="42"/>
      <c r="R17" s="41" t="str">
        <f t="shared" si="28"/>
        <v/>
      </c>
      <c r="S17" s="42"/>
      <c r="T17" s="41" t="str">
        <f t="shared" si="29"/>
        <v/>
      </c>
      <c r="U17" s="43"/>
      <c r="V17" s="43">
        <f t="shared" si="0"/>
        <v>1</v>
      </c>
      <c r="W17" s="43" t="str">
        <f t="shared" si="1"/>
        <v/>
      </c>
      <c r="X17" s="43" t="str">
        <f t="shared" si="2"/>
        <v/>
      </c>
      <c r="Y17" s="43" t="str">
        <f t="shared" si="3"/>
        <v/>
      </c>
      <c r="Z17" s="43" t="str">
        <f t="shared" si="4"/>
        <v/>
      </c>
      <c r="AA17" s="43">
        <f t="shared" si="5"/>
        <v>6.8</v>
      </c>
      <c r="AB17" s="43">
        <f t="shared" si="6"/>
        <v>1</v>
      </c>
      <c r="AC17" s="43" t="str">
        <f t="shared" si="7"/>
        <v/>
      </c>
      <c r="AD17" s="43" t="str">
        <f t="shared" si="8"/>
        <v/>
      </c>
      <c r="AE17" s="43" t="str">
        <f t="shared" si="9"/>
        <v/>
      </c>
      <c r="AF17" s="43" t="str">
        <f t="shared" si="10"/>
        <v/>
      </c>
      <c r="AG17" s="41">
        <f>+Tableau274546177178184185[[#This Row],[Surf Men ext]]</f>
        <v>2.76</v>
      </c>
      <c r="AH17" s="43">
        <f t="shared" si="11"/>
        <v>2.76</v>
      </c>
      <c r="AI17" s="43" t="str">
        <f t="shared" si="12"/>
        <v/>
      </c>
      <c r="AJ17" s="43" t="str">
        <f t="shared" si="13"/>
        <v/>
      </c>
      <c r="AK17" s="43" t="str">
        <f t="shared" si="14"/>
        <v/>
      </c>
      <c r="AL17" s="43" t="str">
        <f t="shared" si="15"/>
        <v/>
      </c>
      <c r="AM17" s="53">
        <f t="shared" si="30"/>
        <v>13.6</v>
      </c>
      <c r="AN17" s="101">
        <v>2025</v>
      </c>
      <c r="AO17" s="54">
        <f t="shared" si="16"/>
        <v>13.6</v>
      </c>
      <c r="AP17" s="54" t="str">
        <f t="shared" si="17"/>
        <v/>
      </c>
      <c r="AQ17" s="54" t="str">
        <f t="shared" si="18"/>
        <v/>
      </c>
      <c r="AR17" s="54" t="str">
        <f t="shared" si="19"/>
        <v/>
      </c>
      <c r="AS17" s="54" t="str">
        <f t="shared" si="20"/>
        <v/>
      </c>
      <c r="AT17" s="54">
        <f t="shared" si="31"/>
        <v>5.52</v>
      </c>
      <c r="AU17" s="56" t="s">
        <v>36</v>
      </c>
      <c r="AV17" s="56"/>
      <c r="AW17" s="55"/>
      <c r="AX17" s="47"/>
      <c r="AY17" s="49" t="s">
        <v>37</v>
      </c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</row>
    <row r="18" spans="1:237" s="48" customFormat="1" x14ac:dyDescent="0.2">
      <c r="A18" s="37" t="s">
        <v>203</v>
      </c>
      <c r="B18" s="51">
        <v>7</v>
      </c>
      <c r="C18" s="92" t="s">
        <v>515</v>
      </c>
      <c r="D18" s="107" t="s">
        <v>505</v>
      </c>
      <c r="E18" s="56">
        <v>1.23</v>
      </c>
      <c r="F18" s="56">
        <v>1.67</v>
      </c>
      <c r="G18" s="52">
        <f t="shared" si="21"/>
        <v>2.0499999999999998</v>
      </c>
      <c r="H18" s="42"/>
      <c r="I18" s="43" t="str">
        <f t="shared" si="22"/>
        <v/>
      </c>
      <c r="J18" s="42" t="s">
        <v>35</v>
      </c>
      <c r="K18" s="41">
        <f t="shared" si="23"/>
        <v>2.0499999999999998</v>
      </c>
      <c r="L18" s="65">
        <f t="shared" si="24"/>
        <v>2.0499999999999998</v>
      </c>
      <c r="M18" s="65" t="str">
        <f t="shared" si="25"/>
        <v/>
      </c>
      <c r="N18" s="65" t="str">
        <f t="shared" si="26"/>
        <v/>
      </c>
      <c r="O18" s="42"/>
      <c r="P18" s="41" t="str">
        <f t="shared" si="27"/>
        <v/>
      </c>
      <c r="Q18" s="42"/>
      <c r="R18" s="41" t="str">
        <f t="shared" si="28"/>
        <v/>
      </c>
      <c r="S18" s="42"/>
      <c r="T18" s="41" t="str">
        <f t="shared" si="29"/>
        <v/>
      </c>
      <c r="U18" s="43"/>
      <c r="V18" s="43">
        <f t="shared" si="0"/>
        <v>1</v>
      </c>
      <c r="W18" s="43" t="str">
        <f t="shared" si="1"/>
        <v/>
      </c>
      <c r="X18" s="43" t="str">
        <f t="shared" si="2"/>
        <v/>
      </c>
      <c r="Y18" s="43" t="str">
        <f t="shared" si="3"/>
        <v/>
      </c>
      <c r="Z18" s="43" t="str">
        <f t="shared" si="4"/>
        <v/>
      </c>
      <c r="AA18" s="43">
        <f t="shared" si="5"/>
        <v>5.8</v>
      </c>
      <c r="AB18" s="43">
        <f t="shared" si="6"/>
        <v>1</v>
      </c>
      <c r="AC18" s="43" t="str">
        <f t="shared" si="7"/>
        <v/>
      </c>
      <c r="AD18" s="43" t="str">
        <f t="shared" si="8"/>
        <v/>
      </c>
      <c r="AE18" s="43" t="str">
        <f t="shared" si="9"/>
        <v/>
      </c>
      <c r="AF18" s="43" t="str">
        <f t="shared" si="10"/>
        <v/>
      </c>
      <c r="AG18" s="41">
        <f>+Tableau274546177178184185[[#This Row],[Surf Men ext]]</f>
        <v>2.0499999999999998</v>
      </c>
      <c r="AH18" s="43">
        <f t="shared" si="11"/>
        <v>2.0499999999999998</v>
      </c>
      <c r="AI18" s="43" t="str">
        <f t="shared" si="12"/>
        <v/>
      </c>
      <c r="AJ18" s="43" t="str">
        <f t="shared" si="13"/>
        <v/>
      </c>
      <c r="AK18" s="43" t="str">
        <f t="shared" si="14"/>
        <v/>
      </c>
      <c r="AL18" s="43" t="str">
        <f t="shared" si="15"/>
        <v/>
      </c>
      <c r="AM18" s="53">
        <f t="shared" si="30"/>
        <v>11.6</v>
      </c>
      <c r="AN18" s="101">
        <v>2025</v>
      </c>
      <c r="AO18" s="54">
        <f t="shared" si="16"/>
        <v>11.6</v>
      </c>
      <c r="AP18" s="54" t="str">
        <f t="shared" si="17"/>
        <v/>
      </c>
      <c r="AQ18" s="54" t="str">
        <f t="shared" si="18"/>
        <v/>
      </c>
      <c r="AR18" s="54" t="str">
        <f t="shared" si="19"/>
        <v/>
      </c>
      <c r="AS18" s="54" t="str">
        <f t="shared" si="20"/>
        <v/>
      </c>
      <c r="AT18" s="54">
        <f t="shared" si="31"/>
        <v>4.0999999999999996</v>
      </c>
      <c r="AU18" s="55" t="s">
        <v>36</v>
      </c>
      <c r="AV18" s="56"/>
      <c r="AW18" s="55"/>
      <c r="AX18" s="47"/>
      <c r="AY18" s="49" t="s">
        <v>516</v>
      </c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</row>
    <row r="19" spans="1:237" s="48" customFormat="1" x14ac:dyDescent="0.2">
      <c r="A19" s="37" t="s">
        <v>203</v>
      </c>
      <c r="B19" s="51">
        <v>7</v>
      </c>
      <c r="C19" s="92" t="s">
        <v>517</v>
      </c>
      <c r="D19" s="107" t="s">
        <v>500</v>
      </c>
      <c r="E19" s="56">
        <v>1.23</v>
      </c>
      <c r="F19" s="56">
        <v>1.67</v>
      </c>
      <c r="G19" s="52">
        <f t="shared" si="21"/>
        <v>2.0499999999999998</v>
      </c>
      <c r="H19" s="42"/>
      <c r="I19" s="43" t="str">
        <f t="shared" si="22"/>
        <v/>
      </c>
      <c r="J19" s="42" t="s">
        <v>35</v>
      </c>
      <c r="K19" s="41">
        <f t="shared" si="23"/>
        <v>2.0499999999999998</v>
      </c>
      <c r="L19" s="65">
        <f t="shared" si="24"/>
        <v>2.0499999999999998</v>
      </c>
      <c r="M19" s="65" t="str">
        <f t="shared" si="25"/>
        <v/>
      </c>
      <c r="N19" s="65" t="str">
        <f t="shared" si="26"/>
        <v/>
      </c>
      <c r="O19" s="42"/>
      <c r="P19" s="41" t="str">
        <f t="shared" si="27"/>
        <v/>
      </c>
      <c r="Q19" s="42"/>
      <c r="R19" s="41" t="str">
        <f t="shared" si="28"/>
        <v/>
      </c>
      <c r="S19" s="42"/>
      <c r="T19" s="41" t="str">
        <f t="shared" si="29"/>
        <v/>
      </c>
      <c r="U19" s="43"/>
      <c r="V19" s="43">
        <f t="shared" si="0"/>
        <v>1</v>
      </c>
      <c r="W19" s="43" t="str">
        <f t="shared" si="1"/>
        <v/>
      </c>
      <c r="X19" s="43" t="str">
        <f t="shared" si="2"/>
        <v/>
      </c>
      <c r="Y19" s="43" t="str">
        <f t="shared" si="3"/>
        <v/>
      </c>
      <c r="Z19" s="43" t="str">
        <f t="shared" si="4"/>
        <v/>
      </c>
      <c r="AA19" s="43">
        <f t="shared" si="5"/>
        <v>5.8</v>
      </c>
      <c r="AB19" s="43">
        <f t="shared" si="6"/>
        <v>1</v>
      </c>
      <c r="AC19" s="43" t="str">
        <f t="shared" si="7"/>
        <v/>
      </c>
      <c r="AD19" s="43" t="str">
        <f t="shared" si="8"/>
        <v/>
      </c>
      <c r="AE19" s="43" t="str">
        <f t="shared" si="9"/>
        <v/>
      </c>
      <c r="AF19" s="43" t="str">
        <f t="shared" si="10"/>
        <v/>
      </c>
      <c r="AG19" s="41">
        <f>+Tableau274546177178184185[[#This Row],[Surf Men ext]]</f>
        <v>2.0499999999999998</v>
      </c>
      <c r="AH19" s="43">
        <f t="shared" si="11"/>
        <v>2.0499999999999998</v>
      </c>
      <c r="AI19" s="43" t="str">
        <f t="shared" si="12"/>
        <v/>
      </c>
      <c r="AJ19" s="43" t="str">
        <f t="shared" si="13"/>
        <v/>
      </c>
      <c r="AK19" s="43" t="str">
        <f t="shared" si="14"/>
        <v/>
      </c>
      <c r="AL19" s="43" t="str">
        <f t="shared" si="15"/>
        <v/>
      </c>
      <c r="AM19" s="53">
        <f t="shared" si="30"/>
        <v>11.6</v>
      </c>
      <c r="AN19" s="101">
        <v>2025</v>
      </c>
      <c r="AO19" s="54">
        <f t="shared" si="16"/>
        <v>11.6</v>
      </c>
      <c r="AP19" s="54" t="str">
        <f t="shared" si="17"/>
        <v/>
      </c>
      <c r="AQ19" s="54" t="str">
        <f t="shared" si="18"/>
        <v/>
      </c>
      <c r="AR19" s="54" t="str">
        <f t="shared" si="19"/>
        <v/>
      </c>
      <c r="AS19" s="54" t="str">
        <f t="shared" si="20"/>
        <v/>
      </c>
      <c r="AT19" s="54">
        <f t="shared" si="31"/>
        <v>4.0999999999999996</v>
      </c>
      <c r="AU19" s="55" t="s">
        <v>36</v>
      </c>
      <c r="AV19" s="56"/>
      <c r="AW19" s="55"/>
      <c r="AX19" s="47"/>
      <c r="AY19" s="49" t="s">
        <v>37</v>
      </c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  <c r="IC19" s="47"/>
    </row>
    <row r="20" spans="1:237" s="48" customFormat="1" x14ac:dyDescent="0.2">
      <c r="A20" s="37" t="s">
        <v>415</v>
      </c>
      <c r="B20" s="51">
        <v>6</v>
      </c>
      <c r="C20" s="92" t="s">
        <v>518</v>
      </c>
      <c r="D20" s="107" t="s">
        <v>72</v>
      </c>
      <c r="E20" s="56">
        <v>1.31</v>
      </c>
      <c r="F20" s="56">
        <v>2.33</v>
      </c>
      <c r="G20" s="52">
        <f t="shared" si="21"/>
        <v>3.05</v>
      </c>
      <c r="H20" s="42"/>
      <c r="I20" s="43" t="str">
        <f t="shared" si="22"/>
        <v/>
      </c>
      <c r="J20" s="42" t="s">
        <v>35</v>
      </c>
      <c r="K20" s="41">
        <f t="shared" si="23"/>
        <v>3.05</v>
      </c>
      <c r="L20" s="65" t="str">
        <f t="shared" si="24"/>
        <v/>
      </c>
      <c r="M20" s="65">
        <f t="shared" si="25"/>
        <v>3.05</v>
      </c>
      <c r="N20" s="65" t="str">
        <f t="shared" si="26"/>
        <v/>
      </c>
      <c r="O20" s="42"/>
      <c r="P20" s="41" t="str">
        <f t="shared" si="27"/>
        <v/>
      </c>
      <c r="Q20" s="42"/>
      <c r="R20" s="41" t="str">
        <f t="shared" si="28"/>
        <v/>
      </c>
      <c r="S20" s="42"/>
      <c r="T20" s="41" t="str">
        <f t="shared" si="29"/>
        <v/>
      </c>
      <c r="U20" s="43"/>
      <c r="V20" s="43">
        <f t="shared" si="0"/>
        <v>1</v>
      </c>
      <c r="W20" s="43" t="str">
        <f t="shared" si="1"/>
        <v/>
      </c>
      <c r="X20" s="43" t="str">
        <f t="shared" si="2"/>
        <v/>
      </c>
      <c r="Y20" s="43" t="str">
        <f t="shared" si="3"/>
        <v/>
      </c>
      <c r="Z20" s="43" t="str">
        <f t="shared" si="4"/>
        <v/>
      </c>
      <c r="AA20" s="43">
        <f t="shared" si="5"/>
        <v>7.28</v>
      </c>
      <c r="AB20" s="43">
        <f t="shared" si="6"/>
        <v>1</v>
      </c>
      <c r="AC20" s="43" t="str">
        <f t="shared" si="7"/>
        <v/>
      </c>
      <c r="AD20" s="43" t="str">
        <f t="shared" si="8"/>
        <v/>
      </c>
      <c r="AE20" s="43" t="str">
        <f t="shared" si="9"/>
        <v/>
      </c>
      <c r="AF20" s="43" t="str">
        <f t="shared" si="10"/>
        <v/>
      </c>
      <c r="AG20" s="41">
        <f>+Tableau274546177178184185[[#This Row],[Surf Men ext]]</f>
        <v>3.05</v>
      </c>
      <c r="AH20" s="43">
        <f t="shared" si="11"/>
        <v>3.05</v>
      </c>
      <c r="AI20" s="43" t="str">
        <f t="shared" si="12"/>
        <v/>
      </c>
      <c r="AJ20" s="43" t="str">
        <f t="shared" si="13"/>
        <v/>
      </c>
      <c r="AK20" s="43" t="str">
        <f t="shared" si="14"/>
        <v/>
      </c>
      <c r="AL20" s="43" t="str">
        <f t="shared" si="15"/>
        <v/>
      </c>
      <c r="AM20" s="53">
        <f t="shared" si="30"/>
        <v>14.56</v>
      </c>
      <c r="AN20" s="101">
        <v>2025</v>
      </c>
      <c r="AO20" s="54">
        <f t="shared" si="16"/>
        <v>14.56</v>
      </c>
      <c r="AP20" s="54" t="str">
        <f t="shared" si="17"/>
        <v/>
      </c>
      <c r="AQ20" s="54" t="str">
        <f t="shared" si="18"/>
        <v/>
      </c>
      <c r="AR20" s="54" t="str">
        <f t="shared" si="19"/>
        <v/>
      </c>
      <c r="AS20" s="54" t="str">
        <f t="shared" si="20"/>
        <v/>
      </c>
      <c r="AT20" s="54">
        <f t="shared" si="31"/>
        <v>6.1</v>
      </c>
      <c r="AU20" s="55"/>
      <c r="AV20" s="56" t="s">
        <v>36</v>
      </c>
      <c r="AW20" s="55"/>
      <c r="AX20" s="47"/>
      <c r="AY20" s="49" t="s">
        <v>516</v>
      </c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  <c r="IC20" s="47"/>
    </row>
    <row r="21" spans="1:237" s="48" customFormat="1" x14ac:dyDescent="0.2">
      <c r="A21" s="37" t="s">
        <v>415</v>
      </c>
      <c r="B21" s="51">
        <v>7</v>
      </c>
      <c r="C21" s="92" t="s">
        <v>519</v>
      </c>
      <c r="D21" s="107" t="s">
        <v>505</v>
      </c>
      <c r="E21" s="56">
        <v>1.28</v>
      </c>
      <c r="F21" s="56">
        <v>1.55</v>
      </c>
      <c r="G21" s="52">
        <f t="shared" si="21"/>
        <v>1.98</v>
      </c>
      <c r="H21" s="42"/>
      <c r="I21" s="43" t="str">
        <f t="shared" si="22"/>
        <v/>
      </c>
      <c r="J21" s="42" t="s">
        <v>35</v>
      </c>
      <c r="K21" s="41">
        <f t="shared" si="23"/>
        <v>1.98</v>
      </c>
      <c r="L21" s="65" t="str">
        <f t="shared" si="24"/>
        <v/>
      </c>
      <c r="M21" s="65">
        <f t="shared" si="25"/>
        <v>1.98</v>
      </c>
      <c r="N21" s="65" t="str">
        <f t="shared" si="26"/>
        <v/>
      </c>
      <c r="O21" s="42"/>
      <c r="P21" s="41" t="str">
        <f t="shared" si="27"/>
        <v/>
      </c>
      <c r="Q21" s="42"/>
      <c r="R21" s="41" t="str">
        <f t="shared" si="28"/>
        <v/>
      </c>
      <c r="S21" s="42"/>
      <c r="T21" s="41" t="str">
        <f t="shared" si="29"/>
        <v/>
      </c>
      <c r="U21" s="43"/>
      <c r="V21" s="43">
        <f t="shared" si="0"/>
        <v>1</v>
      </c>
      <c r="W21" s="43" t="str">
        <f t="shared" si="1"/>
        <v/>
      </c>
      <c r="X21" s="43" t="str">
        <f t="shared" si="2"/>
        <v/>
      </c>
      <c r="Y21" s="43" t="str">
        <f t="shared" si="3"/>
        <v/>
      </c>
      <c r="Z21" s="43" t="str">
        <f t="shared" si="4"/>
        <v/>
      </c>
      <c r="AA21" s="43">
        <f t="shared" si="5"/>
        <v>5.66</v>
      </c>
      <c r="AB21" s="43">
        <f t="shared" si="6"/>
        <v>1</v>
      </c>
      <c r="AC21" s="43" t="str">
        <f t="shared" si="7"/>
        <v/>
      </c>
      <c r="AD21" s="43" t="str">
        <f t="shared" si="8"/>
        <v/>
      </c>
      <c r="AE21" s="43" t="str">
        <f t="shared" si="9"/>
        <v/>
      </c>
      <c r="AF21" s="43" t="str">
        <f t="shared" si="10"/>
        <v/>
      </c>
      <c r="AG21" s="41">
        <f>+Tableau274546177178184185[[#This Row],[Surf Men ext]]</f>
        <v>1.98</v>
      </c>
      <c r="AH21" s="43">
        <f t="shared" si="11"/>
        <v>1.98</v>
      </c>
      <c r="AI21" s="43" t="str">
        <f t="shared" si="12"/>
        <v/>
      </c>
      <c r="AJ21" s="43" t="str">
        <f t="shared" si="13"/>
        <v/>
      </c>
      <c r="AK21" s="43" t="str">
        <f t="shared" si="14"/>
        <v/>
      </c>
      <c r="AL21" s="43" t="str">
        <f t="shared" si="15"/>
        <v/>
      </c>
      <c r="AM21" s="53">
        <f t="shared" si="30"/>
        <v>11.32</v>
      </c>
      <c r="AN21" s="101">
        <v>2025</v>
      </c>
      <c r="AO21" s="54">
        <f t="shared" si="16"/>
        <v>11.32</v>
      </c>
      <c r="AP21" s="54" t="str">
        <f t="shared" si="17"/>
        <v/>
      </c>
      <c r="AQ21" s="54" t="str">
        <f t="shared" si="18"/>
        <v/>
      </c>
      <c r="AR21" s="54" t="str">
        <f t="shared" si="19"/>
        <v/>
      </c>
      <c r="AS21" s="54" t="str">
        <f t="shared" si="20"/>
        <v/>
      </c>
      <c r="AT21" s="54">
        <f t="shared" si="31"/>
        <v>3.96</v>
      </c>
      <c r="AU21" s="55"/>
      <c r="AV21" s="56" t="s">
        <v>36</v>
      </c>
      <c r="AW21" s="55"/>
      <c r="AX21" s="47"/>
      <c r="AY21" s="49" t="s">
        <v>520</v>
      </c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  <c r="IC21" s="47"/>
    </row>
    <row r="22" spans="1:237" s="48" customFormat="1" ht="17.25" customHeight="1" x14ac:dyDescent="0.2">
      <c r="A22" s="30" t="s">
        <v>521</v>
      </c>
      <c r="B22" s="31"/>
      <c r="C22" s="32"/>
      <c r="D22" s="32"/>
      <c r="E22" s="32"/>
      <c r="F22" s="32"/>
      <c r="G22" s="33"/>
      <c r="H22" s="34"/>
      <c r="I22" s="31"/>
      <c r="J22" s="34"/>
      <c r="K22" s="31"/>
      <c r="L22" s="32"/>
      <c r="M22" s="32"/>
      <c r="N22" s="32"/>
      <c r="O22" s="34"/>
      <c r="P22" s="31"/>
      <c r="Q22" s="34"/>
      <c r="R22" s="31"/>
      <c r="S22" s="31"/>
      <c r="T22" s="31"/>
      <c r="U22" s="31"/>
      <c r="V22" s="31" t="str">
        <f t="shared" si="0"/>
        <v/>
      </c>
      <c r="W22" s="31" t="str">
        <f t="shared" si="1"/>
        <v/>
      </c>
      <c r="X22" s="31" t="str">
        <f t="shared" si="2"/>
        <v/>
      </c>
      <c r="Y22" s="31" t="str">
        <f t="shared" si="3"/>
        <v/>
      </c>
      <c r="Z22" s="31" t="str">
        <f t="shared" si="4"/>
        <v/>
      </c>
      <c r="AA22" s="31">
        <f t="shared" si="5"/>
        <v>0</v>
      </c>
      <c r="AB22" s="31" t="str">
        <f t="shared" si="6"/>
        <v/>
      </c>
      <c r="AC22" s="31" t="str">
        <f t="shared" si="7"/>
        <v/>
      </c>
      <c r="AD22" s="31" t="str">
        <f t="shared" si="8"/>
        <v/>
      </c>
      <c r="AE22" s="31" t="str">
        <f t="shared" si="9"/>
        <v/>
      </c>
      <c r="AF22" s="31" t="str">
        <f t="shared" si="10"/>
        <v/>
      </c>
      <c r="AG22" s="31">
        <f>+Tableau274546177178184185[[#This Row],[Surf Men ext]]</f>
        <v>0</v>
      </c>
      <c r="AH22" s="114" t="str">
        <f t="shared" si="11"/>
        <v/>
      </c>
      <c r="AI22" s="114" t="str">
        <f t="shared" si="12"/>
        <v/>
      </c>
      <c r="AJ22" s="114" t="str">
        <f t="shared" si="13"/>
        <v/>
      </c>
      <c r="AK22" s="114" t="str">
        <f t="shared" si="14"/>
        <v/>
      </c>
      <c r="AL22" s="114" t="str">
        <f t="shared" si="15"/>
        <v/>
      </c>
      <c r="AM22" s="35"/>
      <c r="AN22" s="100"/>
      <c r="AO22" s="34" t="str">
        <f t="shared" si="16"/>
        <v/>
      </c>
      <c r="AP22" s="34" t="str">
        <f t="shared" si="17"/>
        <v/>
      </c>
      <c r="AQ22" s="34" t="str">
        <f t="shared" si="18"/>
        <v/>
      </c>
      <c r="AR22" s="34" t="str">
        <f t="shared" si="19"/>
        <v/>
      </c>
      <c r="AS22" s="34" t="str">
        <f t="shared" si="20"/>
        <v/>
      </c>
      <c r="AT22" s="34"/>
      <c r="AU22" s="36"/>
      <c r="AV22" s="32"/>
      <c r="AW22" s="31"/>
      <c r="AX22" s="47"/>
      <c r="AY22" s="49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  <c r="IC22" s="47"/>
    </row>
    <row r="23" spans="1:237" s="48" customFormat="1" x14ac:dyDescent="0.2">
      <c r="A23" s="37" t="s">
        <v>33</v>
      </c>
      <c r="B23" s="51">
        <v>5</v>
      </c>
      <c r="C23" s="91" t="s">
        <v>522</v>
      </c>
      <c r="D23" s="107" t="s">
        <v>523</v>
      </c>
      <c r="E23" s="56">
        <v>1.24</v>
      </c>
      <c r="F23" s="56">
        <v>1.56</v>
      </c>
      <c r="G23" s="52">
        <f t="shared" si="21"/>
        <v>1.93</v>
      </c>
      <c r="H23" s="42"/>
      <c r="I23" s="43" t="str">
        <f t="shared" si="22"/>
        <v/>
      </c>
      <c r="J23" s="42" t="s">
        <v>35</v>
      </c>
      <c r="K23" s="41">
        <f t="shared" si="23"/>
        <v>1.93</v>
      </c>
      <c r="L23" s="65">
        <f t="shared" ref="L23:L43" si="37">+IF(AU23="X",$K23,"")</f>
        <v>1.93</v>
      </c>
      <c r="M23" s="65" t="str">
        <f t="shared" ref="M23:M43" si="38">+IF(AV23="X",$K23,"")</f>
        <v/>
      </c>
      <c r="N23" s="65" t="str">
        <f t="shared" ref="N23:N43" si="39">+IF(AW23="X",$K23,"")</f>
        <v/>
      </c>
      <c r="O23" s="42"/>
      <c r="P23" s="41" t="str">
        <f t="shared" si="27"/>
        <v/>
      </c>
      <c r="Q23" s="42"/>
      <c r="R23" s="41" t="str">
        <f t="shared" si="28"/>
        <v/>
      </c>
      <c r="S23" s="42"/>
      <c r="T23" s="41" t="str">
        <f t="shared" ref="T23:T41" si="40">IF(S23="OUI",$G23,"")</f>
        <v/>
      </c>
      <c r="U23" s="43"/>
      <c r="V23" s="43" t="str">
        <f t="shared" si="0"/>
        <v/>
      </c>
      <c r="W23" s="43">
        <f t="shared" si="1"/>
        <v>1</v>
      </c>
      <c r="X23" s="43" t="str">
        <f t="shared" si="2"/>
        <v/>
      </c>
      <c r="Y23" s="43" t="str">
        <f t="shared" si="3"/>
        <v/>
      </c>
      <c r="Z23" s="43" t="str">
        <f t="shared" si="4"/>
        <v/>
      </c>
      <c r="AA23" s="43">
        <f t="shared" si="5"/>
        <v>5.6</v>
      </c>
      <c r="AB23" s="43" t="str">
        <f t="shared" si="6"/>
        <v/>
      </c>
      <c r="AC23" s="43">
        <f t="shared" si="7"/>
        <v>1</v>
      </c>
      <c r="AD23" s="43" t="str">
        <f t="shared" si="8"/>
        <v/>
      </c>
      <c r="AE23" s="43" t="str">
        <f t="shared" si="9"/>
        <v/>
      </c>
      <c r="AF23" s="43" t="str">
        <f t="shared" si="10"/>
        <v/>
      </c>
      <c r="AG23" s="41">
        <f>+Tableau274546177178184185[[#This Row],[Surf Men ext]]</f>
        <v>1.93</v>
      </c>
      <c r="AH23" s="43" t="str">
        <f t="shared" si="11"/>
        <v/>
      </c>
      <c r="AI23" s="43">
        <f t="shared" si="12"/>
        <v>1.93</v>
      </c>
      <c r="AJ23" s="43" t="str">
        <f t="shared" si="13"/>
        <v/>
      </c>
      <c r="AK23" s="43" t="str">
        <f t="shared" si="14"/>
        <v/>
      </c>
      <c r="AL23" s="43" t="str">
        <f t="shared" si="15"/>
        <v/>
      </c>
      <c r="AM23" s="53">
        <f t="shared" ref="AM23:AM43" si="41">(2*E23+2*F23)*2</f>
        <v>11.2</v>
      </c>
      <c r="AN23" s="101">
        <v>2026</v>
      </c>
      <c r="AO23" s="54" t="str">
        <f t="shared" si="16"/>
        <v/>
      </c>
      <c r="AP23" s="54">
        <f t="shared" si="17"/>
        <v>11.2</v>
      </c>
      <c r="AQ23" s="54" t="str">
        <f t="shared" si="18"/>
        <v/>
      </c>
      <c r="AR23" s="54" t="str">
        <f t="shared" si="19"/>
        <v/>
      </c>
      <c r="AS23" s="54" t="str">
        <f t="shared" si="20"/>
        <v/>
      </c>
      <c r="AT23" s="54">
        <f t="shared" ref="AT23:AT43" si="42">+G23*2</f>
        <v>3.86</v>
      </c>
      <c r="AU23" s="55" t="s">
        <v>36</v>
      </c>
      <c r="AV23" s="56"/>
      <c r="AW23" s="55"/>
      <c r="AX23" s="47"/>
      <c r="AY23" s="49" t="s">
        <v>37</v>
      </c>
      <c r="BA23" s="49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  <c r="IC23" s="47"/>
    </row>
    <row r="24" spans="1:237" s="48" customFormat="1" x14ac:dyDescent="0.2">
      <c r="A24" s="37" t="s">
        <v>33</v>
      </c>
      <c r="B24" s="51">
        <v>6</v>
      </c>
      <c r="C24" s="91" t="s">
        <v>524</v>
      </c>
      <c r="D24" s="107" t="s">
        <v>523</v>
      </c>
      <c r="E24" s="84">
        <v>1.24</v>
      </c>
      <c r="F24" s="84">
        <v>1.56</v>
      </c>
      <c r="G24" s="52">
        <f t="shared" si="21"/>
        <v>1.93</v>
      </c>
      <c r="H24" s="42"/>
      <c r="I24" s="43" t="str">
        <f t="shared" si="22"/>
        <v/>
      </c>
      <c r="J24" s="42" t="s">
        <v>35</v>
      </c>
      <c r="K24" s="41">
        <f t="shared" si="23"/>
        <v>1.93</v>
      </c>
      <c r="L24" s="65">
        <f t="shared" si="37"/>
        <v>1.93</v>
      </c>
      <c r="M24" s="65" t="str">
        <f t="shared" si="38"/>
        <v/>
      </c>
      <c r="N24" s="65" t="str">
        <f t="shared" si="39"/>
        <v/>
      </c>
      <c r="O24" s="42"/>
      <c r="P24" s="41" t="str">
        <f t="shared" si="27"/>
        <v/>
      </c>
      <c r="Q24" s="42"/>
      <c r="R24" s="41" t="str">
        <f t="shared" si="28"/>
        <v/>
      </c>
      <c r="S24" s="42"/>
      <c r="T24" s="41" t="str">
        <f t="shared" si="40"/>
        <v/>
      </c>
      <c r="U24" s="43"/>
      <c r="V24" s="43" t="str">
        <f t="shared" si="0"/>
        <v/>
      </c>
      <c r="W24" s="43">
        <f t="shared" si="1"/>
        <v>1</v>
      </c>
      <c r="X24" s="43" t="str">
        <f t="shared" si="2"/>
        <v/>
      </c>
      <c r="Y24" s="43" t="str">
        <f t="shared" si="3"/>
        <v/>
      </c>
      <c r="Z24" s="43" t="str">
        <f t="shared" si="4"/>
        <v/>
      </c>
      <c r="AA24" s="43">
        <f t="shared" si="5"/>
        <v>5.6</v>
      </c>
      <c r="AB24" s="43" t="str">
        <f t="shared" si="6"/>
        <v/>
      </c>
      <c r="AC24" s="43">
        <f t="shared" si="7"/>
        <v>1</v>
      </c>
      <c r="AD24" s="43" t="str">
        <f t="shared" si="8"/>
        <v/>
      </c>
      <c r="AE24" s="43" t="str">
        <f t="shared" si="9"/>
        <v/>
      </c>
      <c r="AF24" s="43" t="str">
        <f t="shared" si="10"/>
        <v/>
      </c>
      <c r="AG24" s="41">
        <f>+Tableau274546177178184185[[#This Row],[Surf Men ext]]</f>
        <v>1.93</v>
      </c>
      <c r="AH24" s="43" t="str">
        <f t="shared" si="11"/>
        <v/>
      </c>
      <c r="AI24" s="43">
        <f t="shared" si="12"/>
        <v>1.93</v>
      </c>
      <c r="AJ24" s="43" t="str">
        <f t="shared" si="13"/>
        <v/>
      </c>
      <c r="AK24" s="43" t="str">
        <f t="shared" si="14"/>
        <v/>
      </c>
      <c r="AL24" s="43" t="str">
        <f t="shared" si="15"/>
        <v/>
      </c>
      <c r="AM24" s="53">
        <f t="shared" si="41"/>
        <v>11.2</v>
      </c>
      <c r="AN24" s="101">
        <v>2026</v>
      </c>
      <c r="AO24" s="54" t="str">
        <f t="shared" si="16"/>
        <v/>
      </c>
      <c r="AP24" s="54">
        <f t="shared" si="17"/>
        <v>11.2</v>
      </c>
      <c r="AQ24" s="54" t="str">
        <f t="shared" si="18"/>
        <v/>
      </c>
      <c r="AR24" s="54" t="str">
        <f t="shared" si="19"/>
        <v/>
      </c>
      <c r="AS24" s="54" t="str">
        <f t="shared" si="20"/>
        <v/>
      </c>
      <c r="AT24" s="54">
        <f t="shared" si="42"/>
        <v>3.86</v>
      </c>
      <c r="AU24" s="55" t="s">
        <v>36</v>
      </c>
      <c r="AV24" s="56"/>
      <c r="AW24" s="55"/>
      <c r="AX24" s="47"/>
      <c r="AY24" s="49" t="s">
        <v>37</v>
      </c>
      <c r="BA24" s="49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  <c r="IC24" s="47"/>
    </row>
    <row r="25" spans="1:237" s="48" customFormat="1" x14ac:dyDescent="0.2">
      <c r="A25" s="37" t="s">
        <v>33</v>
      </c>
      <c r="B25" s="51">
        <v>7</v>
      </c>
      <c r="C25" s="91" t="s">
        <v>525</v>
      </c>
      <c r="D25" s="107" t="s">
        <v>523</v>
      </c>
      <c r="E25" s="84">
        <v>1.28</v>
      </c>
      <c r="F25" s="84">
        <v>1.6</v>
      </c>
      <c r="G25" s="52">
        <f t="shared" si="21"/>
        <v>2.0499999999999998</v>
      </c>
      <c r="H25" s="42"/>
      <c r="I25" s="43" t="str">
        <f t="shared" si="22"/>
        <v/>
      </c>
      <c r="J25" s="42" t="s">
        <v>35</v>
      </c>
      <c r="K25" s="41">
        <f t="shared" si="23"/>
        <v>2.0499999999999998</v>
      </c>
      <c r="L25" s="65">
        <f t="shared" si="37"/>
        <v>2.0499999999999998</v>
      </c>
      <c r="M25" s="65" t="str">
        <f t="shared" si="38"/>
        <v/>
      </c>
      <c r="N25" s="65" t="str">
        <f t="shared" si="39"/>
        <v/>
      </c>
      <c r="O25" s="42"/>
      <c r="P25" s="41" t="str">
        <f t="shared" si="27"/>
        <v/>
      </c>
      <c r="Q25" s="42"/>
      <c r="R25" s="41" t="str">
        <f t="shared" si="28"/>
        <v/>
      </c>
      <c r="S25" s="42"/>
      <c r="T25" s="41" t="str">
        <f t="shared" si="40"/>
        <v/>
      </c>
      <c r="U25" s="43"/>
      <c r="V25" s="43" t="str">
        <f t="shared" si="0"/>
        <v/>
      </c>
      <c r="W25" s="43">
        <f t="shared" si="1"/>
        <v>1</v>
      </c>
      <c r="X25" s="43" t="str">
        <f t="shared" si="2"/>
        <v/>
      </c>
      <c r="Y25" s="43" t="str">
        <f t="shared" si="3"/>
        <v/>
      </c>
      <c r="Z25" s="43" t="str">
        <f t="shared" si="4"/>
        <v/>
      </c>
      <c r="AA25" s="43">
        <f t="shared" si="5"/>
        <v>5.76</v>
      </c>
      <c r="AB25" s="43" t="str">
        <f t="shared" si="6"/>
        <v/>
      </c>
      <c r="AC25" s="43">
        <f t="shared" si="7"/>
        <v>1</v>
      </c>
      <c r="AD25" s="43" t="str">
        <f t="shared" si="8"/>
        <v/>
      </c>
      <c r="AE25" s="43" t="str">
        <f t="shared" si="9"/>
        <v/>
      </c>
      <c r="AF25" s="43" t="str">
        <f t="shared" si="10"/>
        <v/>
      </c>
      <c r="AG25" s="41">
        <f>+Tableau274546177178184185[[#This Row],[Surf Men ext]]</f>
        <v>2.0499999999999998</v>
      </c>
      <c r="AH25" s="43" t="str">
        <f t="shared" si="11"/>
        <v/>
      </c>
      <c r="AI25" s="43">
        <f t="shared" si="12"/>
        <v>2.0499999999999998</v>
      </c>
      <c r="AJ25" s="43" t="str">
        <f t="shared" si="13"/>
        <v/>
      </c>
      <c r="AK25" s="43" t="str">
        <f t="shared" si="14"/>
        <v/>
      </c>
      <c r="AL25" s="43" t="str">
        <f t="shared" si="15"/>
        <v/>
      </c>
      <c r="AM25" s="53">
        <f t="shared" si="41"/>
        <v>11.52</v>
      </c>
      <c r="AN25" s="101">
        <v>2026</v>
      </c>
      <c r="AO25" s="54" t="str">
        <f t="shared" si="16"/>
        <v/>
      </c>
      <c r="AP25" s="54">
        <f t="shared" si="17"/>
        <v>11.52</v>
      </c>
      <c r="AQ25" s="54" t="str">
        <f t="shared" si="18"/>
        <v/>
      </c>
      <c r="AR25" s="54" t="str">
        <f t="shared" si="19"/>
        <v/>
      </c>
      <c r="AS25" s="54" t="str">
        <f t="shared" si="20"/>
        <v/>
      </c>
      <c r="AT25" s="54">
        <f t="shared" si="42"/>
        <v>4.0999999999999996</v>
      </c>
      <c r="AU25" s="55" t="s">
        <v>36</v>
      </c>
      <c r="AV25" s="55"/>
      <c r="AW25" s="55"/>
      <c r="AX25" s="47"/>
      <c r="AY25" s="49" t="s">
        <v>37</v>
      </c>
      <c r="BA25" s="49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  <c r="IC25" s="47"/>
    </row>
    <row r="26" spans="1:237" s="48" customFormat="1" x14ac:dyDescent="0.2">
      <c r="A26" s="37" t="s">
        <v>272</v>
      </c>
      <c r="B26" s="51">
        <v>5</v>
      </c>
      <c r="C26" s="91" t="s">
        <v>526</v>
      </c>
      <c r="D26" s="107" t="s">
        <v>523</v>
      </c>
      <c r="E26" s="56">
        <v>1.24</v>
      </c>
      <c r="F26" s="56">
        <v>1.56</v>
      </c>
      <c r="G26" s="52">
        <f t="shared" si="21"/>
        <v>1.93</v>
      </c>
      <c r="H26" s="42"/>
      <c r="I26" s="43" t="str">
        <f t="shared" si="22"/>
        <v/>
      </c>
      <c r="J26" s="42" t="s">
        <v>35</v>
      </c>
      <c r="K26" s="41">
        <f t="shared" si="23"/>
        <v>1.93</v>
      </c>
      <c r="L26" s="65">
        <f t="shared" si="37"/>
        <v>1.93</v>
      </c>
      <c r="M26" s="65" t="str">
        <f t="shared" si="38"/>
        <v/>
      </c>
      <c r="N26" s="65" t="str">
        <f t="shared" si="39"/>
        <v/>
      </c>
      <c r="O26" s="42"/>
      <c r="P26" s="41" t="str">
        <f t="shared" si="27"/>
        <v/>
      </c>
      <c r="Q26" s="42"/>
      <c r="R26" s="41" t="str">
        <f t="shared" si="28"/>
        <v/>
      </c>
      <c r="S26" s="42"/>
      <c r="T26" s="41" t="str">
        <f t="shared" si="40"/>
        <v/>
      </c>
      <c r="U26" s="43"/>
      <c r="V26" s="43" t="str">
        <f t="shared" si="0"/>
        <v/>
      </c>
      <c r="W26" s="43">
        <f t="shared" si="1"/>
        <v>1</v>
      </c>
      <c r="X26" s="43" t="str">
        <f t="shared" si="2"/>
        <v/>
      </c>
      <c r="Y26" s="43" t="str">
        <f t="shared" si="3"/>
        <v/>
      </c>
      <c r="Z26" s="43" t="str">
        <f t="shared" si="4"/>
        <v/>
      </c>
      <c r="AA26" s="43">
        <f t="shared" si="5"/>
        <v>5.6</v>
      </c>
      <c r="AB26" s="43" t="str">
        <f t="shared" si="6"/>
        <v/>
      </c>
      <c r="AC26" s="43">
        <f t="shared" si="7"/>
        <v>1</v>
      </c>
      <c r="AD26" s="43" t="str">
        <f t="shared" si="8"/>
        <v/>
      </c>
      <c r="AE26" s="43" t="str">
        <f t="shared" si="9"/>
        <v/>
      </c>
      <c r="AF26" s="43" t="str">
        <f t="shared" si="10"/>
        <v/>
      </c>
      <c r="AG26" s="41">
        <f>+Tableau274546177178184185[[#This Row],[Surf Men ext]]</f>
        <v>1.93</v>
      </c>
      <c r="AH26" s="43" t="str">
        <f t="shared" si="11"/>
        <v/>
      </c>
      <c r="AI26" s="43">
        <f t="shared" si="12"/>
        <v>1.93</v>
      </c>
      <c r="AJ26" s="43" t="str">
        <f t="shared" si="13"/>
        <v/>
      </c>
      <c r="AK26" s="43" t="str">
        <f t="shared" si="14"/>
        <v/>
      </c>
      <c r="AL26" s="43" t="str">
        <f t="shared" si="15"/>
        <v/>
      </c>
      <c r="AM26" s="53">
        <f t="shared" si="41"/>
        <v>11.2</v>
      </c>
      <c r="AN26" s="101">
        <v>2026</v>
      </c>
      <c r="AO26" s="54" t="str">
        <f t="shared" si="16"/>
        <v/>
      </c>
      <c r="AP26" s="54">
        <f t="shared" si="17"/>
        <v>11.2</v>
      </c>
      <c r="AQ26" s="54" t="str">
        <f t="shared" si="18"/>
        <v/>
      </c>
      <c r="AR26" s="54" t="str">
        <f t="shared" si="19"/>
        <v/>
      </c>
      <c r="AS26" s="54" t="str">
        <f t="shared" si="20"/>
        <v/>
      </c>
      <c r="AT26" s="54">
        <f t="shared" si="42"/>
        <v>3.86</v>
      </c>
      <c r="AU26" s="55" t="s">
        <v>36</v>
      </c>
      <c r="AV26" s="56"/>
      <c r="AW26" s="55"/>
      <c r="AX26" s="47"/>
      <c r="AY26" s="49" t="s">
        <v>37</v>
      </c>
      <c r="BA26" s="49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  <c r="IC26" s="47"/>
    </row>
    <row r="27" spans="1:237" s="48" customFormat="1" x14ac:dyDescent="0.2">
      <c r="A27" s="37" t="s">
        <v>272</v>
      </c>
      <c r="B27" s="51">
        <v>5</v>
      </c>
      <c r="C27" s="91" t="s">
        <v>527</v>
      </c>
      <c r="D27" s="107" t="s">
        <v>523</v>
      </c>
      <c r="E27" s="56">
        <v>1.24</v>
      </c>
      <c r="F27" s="56">
        <v>1.56</v>
      </c>
      <c r="G27" s="52">
        <f t="shared" si="21"/>
        <v>1.93</v>
      </c>
      <c r="H27" s="42"/>
      <c r="I27" s="43" t="str">
        <f t="shared" si="22"/>
        <v/>
      </c>
      <c r="J27" s="42" t="s">
        <v>35</v>
      </c>
      <c r="K27" s="41">
        <f t="shared" si="23"/>
        <v>1.93</v>
      </c>
      <c r="L27" s="65">
        <f t="shared" si="37"/>
        <v>1.93</v>
      </c>
      <c r="M27" s="65" t="str">
        <f t="shared" si="38"/>
        <v/>
      </c>
      <c r="N27" s="65" t="str">
        <f t="shared" si="39"/>
        <v/>
      </c>
      <c r="O27" s="42"/>
      <c r="P27" s="41" t="str">
        <f t="shared" si="27"/>
        <v/>
      </c>
      <c r="Q27" s="42"/>
      <c r="R27" s="41" t="str">
        <f t="shared" si="28"/>
        <v/>
      </c>
      <c r="S27" s="42"/>
      <c r="T27" s="41" t="str">
        <f t="shared" si="40"/>
        <v/>
      </c>
      <c r="U27" s="43"/>
      <c r="V27" s="43" t="str">
        <f t="shared" si="0"/>
        <v/>
      </c>
      <c r="W27" s="43">
        <f t="shared" si="1"/>
        <v>1</v>
      </c>
      <c r="X27" s="43" t="str">
        <f t="shared" si="2"/>
        <v/>
      </c>
      <c r="Y27" s="43" t="str">
        <f t="shared" si="3"/>
        <v/>
      </c>
      <c r="Z27" s="43" t="str">
        <f t="shared" si="4"/>
        <v/>
      </c>
      <c r="AA27" s="43">
        <f t="shared" si="5"/>
        <v>5.6</v>
      </c>
      <c r="AB27" s="43" t="str">
        <f t="shared" si="6"/>
        <v/>
      </c>
      <c r="AC27" s="43">
        <f t="shared" si="7"/>
        <v>1</v>
      </c>
      <c r="AD27" s="43" t="str">
        <f t="shared" si="8"/>
        <v/>
      </c>
      <c r="AE27" s="43" t="str">
        <f t="shared" si="9"/>
        <v/>
      </c>
      <c r="AF27" s="43" t="str">
        <f t="shared" si="10"/>
        <v/>
      </c>
      <c r="AG27" s="41">
        <f>+Tableau274546177178184185[[#This Row],[Surf Men ext]]</f>
        <v>1.93</v>
      </c>
      <c r="AH27" s="43" t="str">
        <f t="shared" si="11"/>
        <v/>
      </c>
      <c r="AI27" s="43">
        <f t="shared" si="12"/>
        <v>1.93</v>
      </c>
      <c r="AJ27" s="43" t="str">
        <f t="shared" si="13"/>
        <v/>
      </c>
      <c r="AK27" s="43" t="str">
        <f t="shared" si="14"/>
        <v/>
      </c>
      <c r="AL27" s="43" t="str">
        <f t="shared" si="15"/>
        <v/>
      </c>
      <c r="AM27" s="53">
        <f t="shared" si="41"/>
        <v>11.2</v>
      </c>
      <c r="AN27" s="101">
        <v>2026</v>
      </c>
      <c r="AO27" s="54" t="str">
        <f t="shared" si="16"/>
        <v/>
      </c>
      <c r="AP27" s="54">
        <f t="shared" si="17"/>
        <v>11.2</v>
      </c>
      <c r="AQ27" s="54" t="str">
        <f t="shared" si="18"/>
        <v/>
      </c>
      <c r="AR27" s="54" t="str">
        <f t="shared" si="19"/>
        <v/>
      </c>
      <c r="AS27" s="54" t="str">
        <f t="shared" si="20"/>
        <v/>
      </c>
      <c r="AT27" s="54">
        <f t="shared" si="42"/>
        <v>3.86</v>
      </c>
      <c r="AU27" s="55" t="s">
        <v>36</v>
      </c>
      <c r="AV27" s="56"/>
      <c r="AW27" s="55"/>
      <c r="AX27" s="47"/>
      <c r="AY27" s="49" t="s">
        <v>37</v>
      </c>
      <c r="BA27" s="49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  <c r="IC27" s="47"/>
    </row>
    <row r="28" spans="1:237" s="48" customFormat="1" x14ac:dyDescent="0.2">
      <c r="A28" s="37" t="s">
        <v>272</v>
      </c>
      <c r="B28" s="51">
        <v>5</v>
      </c>
      <c r="C28" s="91" t="s">
        <v>528</v>
      </c>
      <c r="D28" s="107" t="s">
        <v>523</v>
      </c>
      <c r="E28" s="56">
        <v>1.24</v>
      </c>
      <c r="F28" s="56">
        <v>1.56</v>
      </c>
      <c r="G28" s="52">
        <f t="shared" si="21"/>
        <v>1.93</v>
      </c>
      <c r="H28" s="42"/>
      <c r="I28" s="43" t="str">
        <f t="shared" si="22"/>
        <v/>
      </c>
      <c r="J28" s="42" t="s">
        <v>35</v>
      </c>
      <c r="K28" s="41">
        <f t="shared" si="23"/>
        <v>1.93</v>
      </c>
      <c r="L28" s="65">
        <f t="shared" si="37"/>
        <v>1.93</v>
      </c>
      <c r="M28" s="65" t="str">
        <f t="shared" si="38"/>
        <v/>
      </c>
      <c r="N28" s="65" t="str">
        <f t="shared" si="39"/>
        <v/>
      </c>
      <c r="O28" s="42"/>
      <c r="P28" s="41" t="str">
        <f t="shared" si="27"/>
        <v/>
      </c>
      <c r="Q28" s="42"/>
      <c r="R28" s="41" t="str">
        <f t="shared" si="28"/>
        <v/>
      </c>
      <c r="S28" s="42"/>
      <c r="T28" s="41" t="str">
        <f t="shared" si="40"/>
        <v/>
      </c>
      <c r="U28" s="43"/>
      <c r="V28" s="43" t="str">
        <f t="shared" si="0"/>
        <v/>
      </c>
      <c r="W28" s="43">
        <f t="shared" si="1"/>
        <v>1</v>
      </c>
      <c r="X28" s="43" t="str">
        <f t="shared" si="2"/>
        <v/>
      </c>
      <c r="Y28" s="43" t="str">
        <f t="shared" si="3"/>
        <v/>
      </c>
      <c r="Z28" s="43" t="str">
        <f t="shared" si="4"/>
        <v/>
      </c>
      <c r="AA28" s="43">
        <f t="shared" si="5"/>
        <v>5.6</v>
      </c>
      <c r="AB28" s="43" t="str">
        <f t="shared" si="6"/>
        <v/>
      </c>
      <c r="AC28" s="43">
        <f t="shared" si="7"/>
        <v>1</v>
      </c>
      <c r="AD28" s="43" t="str">
        <f t="shared" si="8"/>
        <v/>
      </c>
      <c r="AE28" s="43" t="str">
        <f t="shared" si="9"/>
        <v/>
      </c>
      <c r="AF28" s="43" t="str">
        <f t="shared" si="10"/>
        <v/>
      </c>
      <c r="AG28" s="41">
        <f>+Tableau274546177178184185[[#This Row],[Surf Men ext]]</f>
        <v>1.93</v>
      </c>
      <c r="AH28" s="43" t="str">
        <f t="shared" si="11"/>
        <v/>
      </c>
      <c r="AI28" s="43">
        <f t="shared" si="12"/>
        <v>1.93</v>
      </c>
      <c r="AJ28" s="43" t="str">
        <f t="shared" si="13"/>
        <v/>
      </c>
      <c r="AK28" s="43" t="str">
        <f t="shared" si="14"/>
        <v/>
      </c>
      <c r="AL28" s="43" t="str">
        <f t="shared" si="15"/>
        <v/>
      </c>
      <c r="AM28" s="53">
        <f t="shared" si="41"/>
        <v>11.2</v>
      </c>
      <c r="AN28" s="101">
        <v>2026</v>
      </c>
      <c r="AO28" s="54" t="str">
        <f t="shared" si="16"/>
        <v/>
      </c>
      <c r="AP28" s="54">
        <f t="shared" si="17"/>
        <v>11.2</v>
      </c>
      <c r="AQ28" s="54" t="str">
        <f t="shared" si="18"/>
        <v/>
      </c>
      <c r="AR28" s="54" t="str">
        <f t="shared" si="19"/>
        <v/>
      </c>
      <c r="AS28" s="54" t="str">
        <f t="shared" si="20"/>
        <v/>
      </c>
      <c r="AT28" s="54">
        <f t="shared" si="42"/>
        <v>3.86</v>
      </c>
      <c r="AU28" s="55" t="s">
        <v>36</v>
      </c>
      <c r="AV28" s="56"/>
      <c r="AW28" s="55"/>
      <c r="AX28" s="47"/>
      <c r="AY28" s="49" t="s">
        <v>37</v>
      </c>
      <c r="BA28" s="49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  <c r="IC28" s="47"/>
    </row>
    <row r="29" spans="1:237" s="48" customFormat="1" x14ac:dyDescent="0.2">
      <c r="A29" s="37" t="s">
        <v>272</v>
      </c>
      <c r="B29" s="51">
        <v>6</v>
      </c>
      <c r="C29" s="91" t="s">
        <v>529</v>
      </c>
      <c r="D29" s="107" t="s">
        <v>530</v>
      </c>
      <c r="E29" s="56">
        <v>1.24</v>
      </c>
      <c r="F29" s="56">
        <v>1.56</v>
      </c>
      <c r="G29" s="52">
        <f t="shared" si="21"/>
        <v>1.93</v>
      </c>
      <c r="H29" s="42"/>
      <c r="I29" s="43" t="str">
        <f t="shared" si="22"/>
        <v/>
      </c>
      <c r="J29" s="42" t="s">
        <v>35</v>
      </c>
      <c r="K29" s="41">
        <f t="shared" si="23"/>
        <v>1.93</v>
      </c>
      <c r="L29" s="65" t="str">
        <f t="shared" si="37"/>
        <v/>
      </c>
      <c r="M29" s="65" t="str">
        <f t="shared" si="38"/>
        <v/>
      </c>
      <c r="N29" s="65">
        <f t="shared" si="39"/>
        <v>1.93</v>
      </c>
      <c r="O29" s="42"/>
      <c r="P29" s="41" t="str">
        <f t="shared" si="27"/>
        <v/>
      </c>
      <c r="Q29" s="42"/>
      <c r="R29" s="41" t="str">
        <f t="shared" si="28"/>
        <v/>
      </c>
      <c r="S29" s="42"/>
      <c r="T29" s="41" t="str">
        <f t="shared" si="40"/>
        <v/>
      </c>
      <c r="U29" s="43"/>
      <c r="V29" s="43" t="str">
        <f t="shared" si="0"/>
        <v/>
      </c>
      <c r="W29" s="43">
        <f t="shared" si="1"/>
        <v>1</v>
      </c>
      <c r="X29" s="43" t="str">
        <f t="shared" si="2"/>
        <v/>
      </c>
      <c r="Y29" s="43" t="str">
        <f t="shared" si="3"/>
        <v/>
      </c>
      <c r="Z29" s="43" t="str">
        <f t="shared" si="4"/>
        <v/>
      </c>
      <c r="AA29" s="43">
        <f t="shared" si="5"/>
        <v>5.6</v>
      </c>
      <c r="AB29" s="43" t="str">
        <f t="shared" si="6"/>
        <v/>
      </c>
      <c r="AC29" s="43">
        <f t="shared" si="7"/>
        <v>1</v>
      </c>
      <c r="AD29" s="43" t="str">
        <f t="shared" si="8"/>
        <v/>
      </c>
      <c r="AE29" s="43" t="str">
        <f t="shared" si="9"/>
        <v/>
      </c>
      <c r="AF29" s="43" t="str">
        <f t="shared" si="10"/>
        <v/>
      </c>
      <c r="AG29" s="41">
        <f>+Tableau274546177178184185[[#This Row],[Surf Men ext]]</f>
        <v>1.93</v>
      </c>
      <c r="AH29" s="43" t="str">
        <f t="shared" si="11"/>
        <v/>
      </c>
      <c r="AI29" s="43">
        <f t="shared" si="12"/>
        <v>1.93</v>
      </c>
      <c r="AJ29" s="43" t="str">
        <f t="shared" si="13"/>
        <v/>
      </c>
      <c r="AK29" s="43" t="str">
        <f t="shared" si="14"/>
        <v/>
      </c>
      <c r="AL29" s="43" t="str">
        <f t="shared" si="15"/>
        <v/>
      </c>
      <c r="AM29" s="53">
        <f t="shared" si="41"/>
        <v>11.2</v>
      </c>
      <c r="AN29" s="101">
        <v>2026</v>
      </c>
      <c r="AO29" s="54" t="str">
        <f t="shared" si="16"/>
        <v/>
      </c>
      <c r="AP29" s="54">
        <f t="shared" si="17"/>
        <v>11.2</v>
      </c>
      <c r="AQ29" s="54" t="str">
        <f t="shared" si="18"/>
        <v/>
      </c>
      <c r="AR29" s="54" t="str">
        <f t="shared" si="19"/>
        <v/>
      </c>
      <c r="AS29" s="54" t="str">
        <f t="shared" si="20"/>
        <v/>
      </c>
      <c r="AT29" s="54">
        <f t="shared" si="42"/>
        <v>3.86</v>
      </c>
      <c r="AU29" s="55"/>
      <c r="AV29" s="56"/>
      <c r="AW29" s="55" t="s">
        <v>36</v>
      </c>
      <c r="AX29" s="47"/>
      <c r="AY29" s="49" t="s">
        <v>37</v>
      </c>
      <c r="BA29" s="49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  <c r="IC29" s="47"/>
    </row>
    <row r="30" spans="1:237" s="48" customFormat="1" x14ac:dyDescent="0.2">
      <c r="A30" s="37" t="s">
        <v>272</v>
      </c>
      <c r="B30" s="51">
        <v>6</v>
      </c>
      <c r="C30" s="91" t="s">
        <v>531</v>
      </c>
      <c r="D30" s="107" t="s">
        <v>530</v>
      </c>
      <c r="E30" s="56">
        <v>1.24</v>
      </c>
      <c r="F30" s="56">
        <v>1.56</v>
      </c>
      <c r="G30" s="52">
        <f t="shared" si="21"/>
        <v>1.93</v>
      </c>
      <c r="H30" s="42"/>
      <c r="I30" s="43" t="str">
        <f t="shared" si="22"/>
        <v/>
      </c>
      <c r="J30" s="42" t="s">
        <v>35</v>
      </c>
      <c r="K30" s="41">
        <f t="shared" si="23"/>
        <v>1.93</v>
      </c>
      <c r="L30" s="65" t="str">
        <f t="shared" si="37"/>
        <v/>
      </c>
      <c r="M30" s="65" t="str">
        <f t="shared" si="38"/>
        <v/>
      </c>
      <c r="N30" s="65">
        <f t="shared" si="39"/>
        <v>1.93</v>
      </c>
      <c r="O30" s="42"/>
      <c r="P30" s="41" t="str">
        <f t="shared" si="27"/>
        <v/>
      </c>
      <c r="Q30" s="42"/>
      <c r="R30" s="41" t="str">
        <f t="shared" si="28"/>
        <v/>
      </c>
      <c r="S30" s="42"/>
      <c r="T30" s="41" t="str">
        <f t="shared" si="40"/>
        <v/>
      </c>
      <c r="U30" s="43"/>
      <c r="V30" s="43" t="str">
        <f t="shared" si="0"/>
        <v/>
      </c>
      <c r="W30" s="43">
        <f t="shared" si="1"/>
        <v>1</v>
      </c>
      <c r="X30" s="43" t="str">
        <f t="shared" si="2"/>
        <v/>
      </c>
      <c r="Y30" s="43" t="str">
        <f t="shared" si="3"/>
        <v/>
      </c>
      <c r="Z30" s="43" t="str">
        <f t="shared" si="4"/>
        <v/>
      </c>
      <c r="AA30" s="43">
        <f t="shared" si="5"/>
        <v>5.6</v>
      </c>
      <c r="AB30" s="43" t="str">
        <f t="shared" si="6"/>
        <v/>
      </c>
      <c r="AC30" s="43">
        <f t="shared" si="7"/>
        <v>1</v>
      </c>
      <c r="AD30" s="43" t="str">
        <f t="shared" si="8"/>
        <v/>
      </c>
      <c r="AE30" s="43" t="str">
        <f t="shared" si="9"/>
        <v/>
      </c>
      <c r="AF30" s="43" t="str">
        <f t="shared" si="10"/>
        <v/>
      </c>
      <c r="AG30" s="41">
        <f>+Tableau274546177178184185[[#This Row],[Surf Men ext]]</f>
        <v>1.93</v>
      </c>
      <c r="AH30" s="43" t="str">
        <f t="shared" si="11"/>
        <v/>
      </c>
      <c r="AI30" s="43">
        <f t="shared" si="12"/>
        <v>1.93</v>
      </c>
      <c r="AJ30" s="43" t="str">
        <f t="shared" si="13"/>
        <v/>
      </c>
      <c r="AK30" s="43" t="str">
        <f t="shared" si="14"/>
        <v/>
      </c>
      <c r="AL30" s="43" t="str">
        <f t="shared" si="15"/>
        <v/>
      </c>
      <c r="AM30" s="53">
        <f t="shared" si="41"/>
        <v>11.2</v>
      </c>
      <c r="AN30" s="101">
        <v>2026</v>
      </c>
      <c r="AO30" s="54" t="str">
        <f t="shared" si="16"/>
        <v/>
      </c>
      <c r="AP30" s="54">
        <f t="shared" si="17"/>
        <v>11.2</v>
      </c>
      <c r="AQ30" s="54" t="str">
        <f t="shared" si="18"/>
        <v/>
      </c>
      <c r="AR30" s="54" t="str">
        <f t="shared" si="19"/>
        <v/>
      </c>
      <c r="AS30" s="54" t="str">
        <f t="shared" si="20"/>
        <v/>
      </c>
      <c r="AT30" s="54">
        <f t="shared" si="42"/>
        <v>3.86</v>
      </c>
      <c r="AU30" s="55"/>
      <c r="AV30" s="56"/>
      <c r="AW30" s="55" t="s">
        <v>36</v>
      </c>
      <c r="AX30" s="47"/>
      <c r="AY30" s="49" t="s">
        <v>37</v>
      </c>
      <c r="BA30" s="49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  <c r="IC30" s="47"/>
    </row>
    <row r="31" spans="1:237" s="48" customFormat="1" x14ac:dyDescent="0.2">
      <c r="A31" s="37" t="s">
        <v>272</v>
      </c>
      <c r="B31" s="51">
        <v>6</v>
      </c>
      <c r="C31" s="91" t="s">
        <v>532</v>
      </c>
      <c r="D31" s="107" t="s">
        <v>530</v>
      </c>
      <c r="E31" s="56">
        <v>1.24</v>
      </c>
      <c r="F31" s="56">
        <v>1.56</v>
      </c>
      <c r="G31" s="52">
        <f t="shared" si="21"/>
        <v>1.93</v>
      </c>
      <c r="H31" s="42"/>
      <c r="I31" s="43" t="str">
        <f t="shared" si="22"/>
        <v/>
      </c>
      <c r="J31" s="42" t="s">
        <v>35</v>
      </c>
      <c r="K31" s="41">
        <f t="shared" si="23"/>
        <v>1.93</v>
      </c>
      <c r="L31" s="65" t="str">
        <f t="shared" si="37"/>
        <v/>
      </c>
      <c r="M31" s="65" t="str">
        <f t="shared" si="38"/>
        <v/>
      </c>
      <c r="N31" s="65">
        <f t="shared" si="39"/>
        <v>1.93</v>
      </c>
      <c r="O31" s="42"/>
      <c r="P31" s="41" t="str">
        <f t="shared" si="27"/>
        <v/>
      </c>
      <c r="Q31" s="42"/>
      <c r="R31" s="41" t="str">
        <f t="shared" si="28"/>
        <v/>
      </c>
      <c r="S31" s="42"/>
      <c r="T31" s="41" t="str">
        <f t="shared" si="40"/>
        <v/>
      </c>
      <c r="U31" s="43"/>
      <c r="V31" s="43" t="str">
        <f t="shared" si="0"/>
        <v/>
      </c>
      <c r="W31" s="43">
        <f t="shared" si="1"/>
        <v>1</v>
      </c>
      <c r="X31" s="43" t="str">
        <f t="shared" si="2"/>
        <v/>
      </c>
      <c r="Y31" s="43" t="str">
        <f t="shared" si="3"/>
        <v/>
      </c>
      <c r="Z31" s="43" t="str">
        <f t="shared" si="4"/>
        <v/>
      </c>
      <c r="AA31" s="43">
        <f t="shared" si="5"/>
        <v>5.6</v>
      </c>
      <c r="AB31" s="43" t="str">
        <f t="shared" si="6"/>
        <v/>
      </c>
      <c r="AC31" s="43">
        <f t="shared" si="7"/>
        <v>1</v>
      </c>
      <c r="AD31" s="43" t="str">
        <f t="shared" si="8"/>
        <v/>
      </c>
      <c r="AE31" s="43" t="str">
        <f t="shared" si="9"/>
        <v/>
      </c>
      <c r="AF31" s="43" t="str">
        <f t="shared" si="10"/>
        <v/>
      </c>
      <c r="AG31" s="41">
        <f>+Tableau274546177178184185[[#This Row],[Surf Men ext]]</f>
        <v>1.93</v>
      </c>
      <c r="AH31" s="43" t="str">
        <f t="shared" si="11"/>
        <v/>
      </c>
      <c r="AI31" s="43">
        <f t="shared" si="12"/>
        <v>1.93</v>
      </c>
      <c r="AJ31" s="43" t="str">
        <f t="shared" si="13"/>
        <v/>
      </c>
      <c r="AK31" s="43" t="str">
        <f t="shared" si="14"/>
        <v/>
      </c>
      <c r="AL31" s="43" t="str">
        <f t="shared" si="15"/>
        <v/>
      </c>
      <c r="AM31" s="53">
        <f t="shared" si="41"/>
        <v>11.2</v>
      </c>
      <c r="AN31" s="101">
        <v>2026</v>
      </c>
      <c r="AO31" s="54" t="str">
        <f t="shared" si="16"/>
        <v/>
      </c>
      <c r="AP31" s="54">
        <f t="shared" si="17"/>
        <v>11.2</v>
      </c>
      <c r="AQ31" s="54" t="str">
        <f t="shared" si="18"/>
        <v/>
      </c>
      <c r="AR31" s="54" t="str">
        <f t="shared" si="19"/>
        <v/>
      </c>
      <c r="AS31" s="54" t="str">
        <f t="shared" si="20"/>
        <v/>
      </c>
      <c r="AT31" s="54">
        <f t="shared" si="42"/>
        <v>3.86</v>
      </c>
      <c r="AU31" s="55"/>
      <c r="AV31" s="56"/>
      <c r="AW31" s="55" t="s">
        <v>36</v>
      </c>
      <c r="AX31" s="47"/>
      <c r="AY31" s="49" t="s">
        <v>37</v>
      </c>
      <c r="BA31" s="49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  <c r="IC31" s="47"/>
    </row>
    <row r="32" spans="1:237" s="48" customFormat="1" x14ac:dyDescent="0.2">
      <c r="A32" s="37" t="s">
        <v>272</v>
      </c>
      <c r="B32" s="51">
        <v>7</v>
      </c>
      <c r="C32" s="91" t="s">
        <v>533</v>
      </c>
      <c r="D32" s="107" t="s">
        <v>523</v>
      </c>
      <c r="E32" s="84">
        <v>1.28</v>
      </c>
      <c r="F32" s="84">
        <v>1.6</v>
      </c>
      <c r="G32" s="52">
        <f t="shared" si="21"/>
        <v>2.0499999999999998</v>
      </c>
      <c r="H32" s="42"/>
      <c r="I32" s="43" t="str">
        <f t="shared" si="22"/>
        <v/>
      </c>
      <c r="J32" s="42" t="s">
        <v>35</v>
      </c>
      <c r="K32" s="41">
        <f t="shared" si="23"/>
        <v>2.0499999999999998</v>
      </c>
      <c r="L32" s="65">
        <f t="shared" si="37"/>
        <v>2.0499999999999998</v>
      </c>
      <c r="M32" s="65" t="str">
        <f t="shared" si="38"/>
        <v/>
      </c>
      <c r="N32" s="65" t="str">
        <f t="shared" si="39"/>
        <v/>
      </c>
      <c r="O32" s="42"/>
      <c r="P32" s="41" t="str">
        <f t="shared" si="27"/>
        <v/>
      </c>
      <c r="Q32" s="42"/>
      <c r="R32" s="41" t="str">
        <f t="shared" si="28"/>
        <v/>
      </c>
      <c r="S32" s="42"/>
      <c r="T32" s="41" t="str">
        <f t="shared" si="40"/>
        <v/>
      </c>
      <c r="U32" s="43"/>
      <c r="V32" s="43" t="str">
        <f t="shared" si="0"/>
        <v/>
      </c>
      <c r="W32" s="43">
        <f t="shared" si="1"/>
        <v>1</v>
      </c>
      <c r="X32" s="43" t="str">
        <f t="shared" si="2"/>
        <v/>
      </c>
      <c r="Y32" s="43" t="str">
        <f t="shared" si="3"/>
        <v/>
      </c>
      <c r="Z32" s="43" t="str">
        <f t="shared" si="4"/>
        <v/>
      </c>
      <c r="AA32" s="43">
        <f t="shared" si="5"/>
        <v>5.76</v>
      </c>
      <c r="AB32" s="43" t="str">
        <f t="shared" si="6"/>
        <v/>
      </c>
      <c r="AC32" s="43">
        <f t="shared" si="7"/>
        <v>1</v>
      </c>
      <c r="AD32" s="43" t="str">
        <f t="shared" si="8"/>
        <v/>
      </c>
      <c r="AE32" s="43" t="str">
        <f t="shared" si="9"/>
        <v/>
      </c>
      <c r="AF32" s="43" t="str">
        <f t="shared" si="10"/>
        <v/>
      </c>
      <c r="AG32" s="41">
        <f>+Tableau274546177178184185[[#This Row],[Surf Men ext]]</f>
        <v>2.0499999999999998</v>
      </c>
      <c r="AH32" s="43" t="str">
        <f t="shared" si="11"/>
        <v/>
      </c>
      <c r="AI32" s="43">
        <f t="shared" si="12"/>
        <v>2.0499999999999998</v>
      </c>
      <c r="AJ32" s="43" t="str">
        <f t="shared" si="13"/>
        <v/>
      </c>
      <c r="AK32" s="43" t="str">
        <f t="shared" si="14"/>
        <v/>
      </c>
      <c r="AL32" s="43" t="str">
        <f t="shared" si="15"/>
        <v/>
      </c>
      <c r="AM32" s="53">
        <f t="shared" si="41"/>
        <v>11.52</v>
      </c>
      <c r="AN32" s="101">
        <v>2026</v>
      </c>
      <c r="AO32" s="54" t="str">
        <f t="shared" si="16"/>
        <v/>
      </c>
      <c r="AP32" s="54">
        <f t="shared" si="17"/>
        <v>11.52</v>
      </c>
      <c r="AQ32" s="54" t="str">
        <f t="shared" si="18"/>
        <v/>
      </c>
      <c r="AR32" s="54" t="str">
        <f t="shared" si="19"/>
        <v/>
      </c>
      <c r="AS32" s="54" t="str">
        <f t="shared" si="20"/>
        <v/>
      </c>
      <c r="AT32" s="54">
        <f t="shared" si="42"/>
        <v>4.0999999999999996</v>
      </c>
      <c r="AU32" s="55" t="s">
        <v>36</v>
      </c>
      <c r="AV32" s="55"/>
      <c r="AW32" s="55"/>
      <c r="AX32" s="47"/>
      <c r="AY32" s="49" t="s">
        <v>37</v>
      </c>
      <c r="BA32" s="49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  <c r="IC32" s="47"/>
    </row>
    <row r="33" spans="1:237" s="48" customFormat="1" x14ac:dyDescent="0.2">
      <c r="A33" s="37" t="s">
        <v>203</v>
      </c>
      <c r="B33" s="51">
        <v>5</v>
      </c>
      <c r="C33" s="91" t="s">
        <v>534</v>
      </c>
      <c r="D33" s="107" t="s">
        <v>170</v>
      </c>
      <c r="E33" s="56">
        <v>1.2</v>
      </c>
      <c r="F33" s="56">
        <v>0.41</v>
      </c>
      <c r="G33" s="58">
        <v>1</v>
      </c>
      <c r="H33" s="42"/>
      <c r="I33" s="43" t="str">
        <f t="shared" si="22"/>
        <v/>
      </c>
      <c r="J33" s="42" t="s">
        <v>35</v>
      </c>
      <c r="K33" s="41">
        <f t="shared" si="23"/>
        <v>1</v>
      </c>
      <c r="L33" s="65">
        <f t="shared" si="37"/>
        <v>1</v>
      </c>
      <c r="M33" s="65" t="str">
        <f t="shared" si="38"/>
        <v/>
      </c>
      <c r="N33" s="65" t="str">
        <f t="shared" si="39"/>
        <v/>
      </c>
      <c r="O33" s="42"/>
      <c r="P33" s="41" t="str">
        <f t="shared" si="27"/>
        <v/>
      </c>
      <c r="Q33" s="42"/>
      <c r="R33" s="41" t="str">
        <f t="shared" si="28"/>
        <v/>
      </c>
      <c r="S33" s="42"/>
      <c r="T33" s="41" t="str">
        <f t="shared" si="40"/>
        <v/>
      </c>
      <c r="U33" s="43"/>
      <c r="V33" s="43" t="str">
        <f t="shared" si="0"/>
        <v/>
      </c>
      <c r="W33" s="43">
        <f t="shared" si="1"/>
        <v>1</v>
      </c>
      <c r="X33" s="43" t="str">
        <f t="shared" si="2"/>
        <v/>
      </c>
      <c r="Y33" s="43" t="str">
        <f t="shared" si="3"/>
        <v/>
      </c>
      <c r="Z33" s="43" t="str">
        <f t="shared" si="4"/>
        <v/>
      </c>
      <c r="AA33" s="43">
        <f t="shared" si="5"/>
        <v>3.22</v>
      </c>
      <c r="AB33" s="43" t="str">
        <f t="shared" si="6"/>
        <v/>
      </c>
      <c r="AC33" s="43">
        <f t="shared" si="7"/>
        <v>1</v>
      </c>
      <c r="AD33" s="43" t="str">
        <f t="shared" si="8"/>
        <v/>
      </c>
      <c r="AE33" s="43" t="str">
        <f t="shared" si="9"/>
        <v/>
      </c>
      <c r="AF33" s="43" t="str">
        <f t="shared" si="10"/>
        <v/>
      </c>
      <c r="AG33" s="41">
        <f>+Tableau274546177178184185[[#This Row],[Surf Men ext]]</f>
        <v>1</v>
      </c>
      <c r="AH33" s="43" t="str">
        <f t="shared" si="11"/>
        <v/>
      </c>
      <c r="AI33" s="43">
        <f t="shared" si="12"/>
        <v>1</v>
      </c>
      <c r="AJ33" s="43" t="str">
        <f t="shared" si="13"/>
        <v/>
      </c>
      <c r="AK33" s="43" t="str">
        <f t="shared" si="14"/>
        <v/>
      </c>
      <c r="AL33" s="43" t="str">
        <f t="shared" si="15"/>
        <v/>
      </c>
      <c r="AM33" s="53">
        <f t="shared" si="41"/>
        <v>6.44</v>
      </c>
      <c r="AN33" s="101">
        <v>2026</v>
      </c>
      <c r="AO33" s="54" t="str">
        <f t="shared" si="16"/>
        <v/>
      </c>
      <c r="AP33" s="54">
        <f t="shared" si="17"/>
        <v>6.44</v>
      </c>
      <c r="AQ33" s="54" t="str">
        <f t="shared" si="18"/>
        <v/>
      </c>
      <c r="AR33" s="54" t="str">
        <f t="shared" si="19"/>
        <v/>
      </c>
      <c r="AS33" s="54" t="str">
        <f t="shared" si="20"/>
        <v/>
      </c>
      <c r="AT33" s="54">
        <f t="shared" si="42"/>
        <v>2</v>
      </c>
      <c r="AU33" s="55" t="s">
        <v>36</v>
      </c>
      <c r="AV33" s="56"/>
      <c r="AW33" s="55"/>
      <c r="AX33" s="47"/>
      <c r="AY33" s="49" t="s">
        <v>171</v>
      </c>
      <c r="BA33" s="49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  <c r="IC33" s="47"/>
    </row>
    <row r="34" spans="1:237" s="48" customFormat="1" x14ac:dyDescent="0.2">
      <c r="A34" s="37" t="s">
        <v>203</v>
      </c>
      <c r="B34" s="51">
        <v>5</v>
      </c>
      <c r="C34" s="91" t="s">
        <v>535</v>
      </c>
      <c r="D34" s="107" t="s">
        <v>72</v>
      </c>
      <c r="E34" s="56">
        <v>1.17</v>
      </c>
      <c r="F34" s="56">
        <v>2.12</v>
      </c>
      <c r="G34" s="52">
        <f t="shared" si="21"/>
        <v>2.48</v>
      </c>
      <c r="H34" s="42"/>
      <c r="I34" s="43" t="str">
        <f t="shared" si="22"/>
        <v/>
      </c>
      <c r="J34" s="42" t="s">
        <v>35</v>
      </c>
      <c r="K34" s="41">
        <f t="shared" si="23"/>
        <v>2.48</v>
      </c>
      <c r="L34" s="65">
        <f t="shared" si="37"/>
        <v>2.48</v>
      </c>
      <c r="M34" s="65" t="str">
        <f t="shared" si="38"/>
        <v/>
      </c>
      <c r="N34" s="65" t="str">
        <f t="shared" si="39"/>
        <v/>
      </c>
      <c r="O34" s="42"/>
      <c r="P34" s="41" t="str">
        <f t="shared" si="27"/>
        <v/>
      </c>
      <c r="Q34" s="42"/>
      <c r="R34" s="41" t="str">
        <f t="shared" si="28"/>
        <v/>
      </c>
      <c r="S34" s="42"/>
      <c r="T34" s="41" t="str">
        <f t="shared" si="40"/>
        <v/>
      </c>
      <c r="U34" s="43"/>
      <c r="V34" s="43" t="str">
        <f t="shared" si="0"/>
        <v/>
      </c>
      <c r="W34" s="43">
        <f t="shared" si="1"/>
        <v>1</v>
      </c>
      <c r="X34" s="43" t="str">
        <f t="shared" si="2"/>
        <v/>
      </c>
      <c r="Y34" s="43" t="str">
        <f t="shared" si="3"/>
        <v/>
      </c>
      <c r="Z34" s="43" t="str">
        <f t="shared" si="4"/>
        <v/>
      </c>
      <c r="AA34" s="43">
        <f t="shared" si="5"/>
        <v>6.58</v>
      </c>
      <c r="AB34" s="117"/>
      <c r="AC34" s="117"/>
      <c r="AD34" s="117"/>
      <c r="AE34" s="117"/>
      <c r="AF34" s="117"/>
      <c r="AG34" s="41">
        <f>+Tableau274546177178184185[[#This Row],[Surf Men ext]]</f>
        <v>2.48</v>
      </c>
      <c r="AH34" s="43" t="str">
        <f t="shared" si="11"/>
        <v/>
      </c>
      <c r="AI34" s="43">
        <f t="shared" si="12"/>
        <v>2.48</v>
      </c>
      <c r="AJ34" s="43" t="str">
        <f t="shared" si="13"/>
        <v/>
      </c>
      <c r="AK34" s="43" t="str">
        <f t="shared" si="14"/>
        <v/>
      </c>
      <c r="AL34" s="43" t="str">
        <f t="shared" si="15"/>
        <v/>
      </c>
      <c r="AM34" s="53">
        <f t="shared" si="41"/>
        <v>13.16</v>
      </c>
      <c r="AN34" s="101">
        <v>2026</v>
      </c>
      <c r="AO34" s="54" t="str">
        <f t="shared" si="16"/>
        <v/>
      </c>
      <c r="AP34" s="54">
        <f t="shared" si="17"/>
        <v>13.16</v>
      </c>
      <c r="AQ34" s="54" t="str">
        <f t="shared" si="18"/>
        <v/>
      </c>
      <c r="AR34" s="54" t="str">
        <f t="shared" si="19"/>
        <v/>
      </c>
      <c r="AS34" s="54" t="str">
        <f t="shared" si="20"/>
        <v/>
      </c>
      <c r="AT34" s="54">
        <f t="shared" si="42"/>
        <v>4.96</v>
      </c>
      <c r="AU34" s="55" t="s">
        <v>36</v>
      </c>
      <c r="AV34" s="56"/>
      <c r="AW34" s="55"/>
      <c r="AX34" s="47"/>
      <c r="AY34" s="49" t="s">
        <v>284</v>
      </c>
      <c r="BA34" s="49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  <c r="IC34" s="47"/>
    </row>
    <row r="35" spans="1:237" s="48" customFormat="1" x14ac:dyDescent="0.2">
      <c r="A35" s="37" t="s">
        <v>203</v>
      </c>
      <c r="B35" s="51">
        <v>5</v>
      </c>
      <c r="C35" s="91" t="s">
        <v>536</v>
      </c>
      <c r="D35" s="107" t="s">
        <v>523</v>
      </c>
      <c r="E35" s="56">
        <v>1.24</v>
      </c>
      <c r="F35" s="56">
        <v>1.56</v>
      </c>
      <c r="G35" s="52">
        <f t="shared" si="21"/>
        <v>1.93</v>
      </c>
      <c r="H35" s="42"/>
      <c r="I35" s="43" t="str">
        <f t="shared" si="22"/>
        <v/>
      </c>
      <c r="J35" s="42" t="s">
        <v>35</v>
      </c>
      <c r="K35" s="41">
        <f t="shared" si="23"/>
        <v>1.93</v>
      </c>
      <c r="L35" s="65">
        <f t="shared" si="37"/>
        <v>1.93</v>
      </c>
      <c r="M35" s="65" t="str">
        <f t="shared" si="38"/>
        <v/>
      </c>
      <c r="N35" s="65" t="str">
        <f t="shared" si="39"/>
        <v/>
      </c>
      <c r="O35" s="42"/>
      <c r="P35" s="41" t="str">
        <f t="shared" si="27"/>
        <v/>
      </c>
      <c r="Q35" s="42"/>
      <c r="R35" s="41" t="str">
        <f t="shared" si="28"/>
        <v/>
      </c>
      <c r="S35" s="42"/>
      <c r="T35" s="41" t="str">
        <f t="shared" si="40"/>
        <v/>
      </c>
      <c r="U35" s="43"/>
      <c r="V35" s="43" t="str">
        <f t="shared" si="0"/>
        <v/>
      </c>
      <c r="W35" s="43">
        <f t="shared" si="1"/>
        <v>1</v>
      </c>
      <c r="X35" s="43" t="str">
        <f t="shared" si="2"/>
        <v/>
      </c>
      <c r="Y35" s="43" t="str">
        <f t="shared" si="3"/>
        <v/>
      </c>
      <c r="Z35" s="43" t="str">
        <f t="shared" si="4"/>
        <v/>
      </c>
      <c r="AA35" s="43">
        <f t="shared" si="5"/>
        <v>5.6</v>
      </c>
      <c r="AB35" s="43" t="str">
        <f t="shared" si="6"/>
        <v/>
      </c>
      <c r="AC35" s="43">
        <f t="shared" si="7"/>
        <v>1</v>
      </c>
      <c r="AD35" s="43" t="str">
        <f t="shared" si="8"/>
        <v/>
      </c>
      <c r="AE35" s="43" t="str">
        <f t="shared" si="9"/>
        <v/>
      </c>
      <c r="AF35" s="43" t="str">
        <f t="shared" si="10"/>
        <v/>
      </c>
      <c r="AG35" s="41">
        <f>+Tableau274546177178184185[[#This Row],[Surf Men ext]]</f>
        <v>1.93</v>
      </c>
      <c r="AH35" s="43" t="str">
        <f t="shared" si="11"/>
        <v/>
      </c>
      <c r="AI35" s="43">
        <f t="shared" si="12"/>
        <v>1.93</v>
      </c>
      <c r="AJ35" s="43" t="str">
        <f t="shared" si="13"/>
        <v/>
      </c>
      <c r="AK35" s="43" t="str">
        <f t="shared" si="14"/>
        <v/>
      </c>
      <c r="AL35" s="43" t="str">
        <f t="shared" si="15"/>
        <v/>
      </c>
      <c r="AM35" s="53">
        <f t="shared" si="41"/>
        <v>11.2</v>
      </c>
      <c r="AN35" s="101">
        <v>2026</v>
      </c>
      <c r="AO35" s="54" t="str">
        <f t="shared" si="16"/>
        <v/>
      </c>
      <c r="AP35" s="54">
        <f t="shared" si="17"/>
        <v>11.2</v>
      </c>
      <c r="AQ35" s="54" t="str">
        <f t="shared" si="18"/>
        <v/>
      </c>
      <c r="AR35" s="54" t="str">
        <f t="shared" si="19"/>
        <v/>
      </c>
      <c r="AS35" s="54" t="str">
        <f t="shared" si="20"/>
        <v/>
      </c>
      <c r="AT35" s="54">
        <f t="shared" si="42"/>
        <v>3.86</v>
      </c>
      <c r="AU35" s="55" t="s">
        <v>36</v>
      </c>
      <c r="AV35" s="56"/>
      <c r="AW35" s="55"/>
      <c r="AX35" s="47"/>
      <c r="AY35" s="49" t="s">
        <v>37</v>
      </c>
      <c r="BA35" s="49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  <c r="IC35" s="47"/>
    </row>
    <row r="36" spans="1:237" s="48" customFormat="1" x14ac:dyDescent="0.2">
      <c r="A36" s="37" t="s">
        <v>203</v>
      </c>
      <c r="B36" s="51">
        <v>6</v>
      </c>
      <c r="C36" s="91" t="s">
        <v>537</v>
      </c>
      <c r="D36" s="107" t="s">
        <v>170</v>
      </c>
      <c r="E36" s="56">
        <v>1.2</v>
      </c>
      <c r="F36" s="56">
        <v>0.41</v>
      </c>
      <c r="G36" s="58">
        <v>1</v>
      </c>
      <c r="H36" s="42"/>
      <c r="I36" s="43" t="str">
        <f t="shared" si="22"/>
        <v/>
      </c>
      <c r="J36" s="42" t="s">
        <v>35</v>
      </c>
      <c r="K36" s="41">
        <f t="shared" si="23"/>
        <v>1</v>
      </c>
      <c r="L36" s="65">
        <f t="shared" si="37"/>
        <v>1</v>
      </c>
      <c r="M36" s="65" t="str">
        <f t="shared" si="38"/>
        <v/>
      </c>
      <c r="N36" s="65" t="str">
        <f t="shared" si="39"/>
        <v/>
      </c>
      <c r="O36" s="42"/>
      <c r="P36" s="41" t="str">
        <f t="shared" si="27"/>
        <v/>
      </c>
      <c r="Q36" s="42"/>
      <c r="R36" s="41" t="str">
        <f t="shared" si="28"/>
        <v/>
      </c>
      <c r="S36" s="42"/>
      <c r="T36" s="41" t="str">
        <f t="shared" si="40"/>
        <v/>
      </c>
      <c r="U36" s="43"/>
      <c r="V36" s="43" t="str">
        <f t="shared" si="0"/>
        <v/>
      </c>
      <c r="W36" s="43">
        <f t="shared" si="1"/>
        <v>1</v>
      </c>
      <c r="X36" s="43" t="str">
        <f t="shared" si="2"/>
        <v/>
      </c>
      <c r="Y36" s="43" t="str">
        <f t="shared" si="3"/>
        <v/>
      </c>
      <c r="Z36" s="43" t="str">
        <f t="shared" si="4"/>
        <v/>
      </c>
      <c r="AA36" s="43">
        <f t="shared" si="5"/>
        <v>3.22</v>
      </c>
      <c r="AB36" s="43" t="str">
        <f t="shared" si="6"/>
        <v/>
      </c>
      <c r="AC36" s="43">
        <f t="shared" si="7"/>
        <v>1</v>
      </c>
      <c r="AD36" s="43" t="str">
        <f t="shared" si="8"/>
        <v/>
      </c>
      <c r="AE36" s="43" t="str">
        <f t="shared" si="9"/>
        <v/>
      </c>
      <c r="AF36" s="43" t="str">
        <f t="shared" si="10"/>
        <v/>
      </c>
      <c r="AG36" s="41">
        <f>+Tableau274546177178184185[[#This Row],[Surf Men ext]]</f>
        <v>1</v>
      </c>
      <c r="AH36" s="43" t="str">
        <f t="shared" si="11"/>
        <v/>
      </c>
      <c r="AI36" s="43">
        <f t="shared" si="12"/>
        <v>1</v>
      </c>
      <c r="AJ36" s="43" t="str">
        <f t="shared" si="13"/>
        <v/>
      </c>
      <c r="AK36" s="43" t="str">
        <f t="shared" si="14"/>
        <v/>
      </c>
      <c r="AL36" s="43" t="str">
        <f t="shared" si="15"/>
        <v/>
      </c>
      <c r="AM36" s="53">
        <f t="shared" si="41"/>
        <v>6.44</v>
      </c>
      <c r="AN36" s="101">
        <v>2026</v>
      </c>
      <c r="AO36" s="54" t="str">
        <f t="shared" si="16"/>
        <v/>
      </c>
      <c r="AP36" s="54">
        <f t="shared" si="17"/>
        <v>6.44</v>
      </c>
      <c r="AQ36" s="54" t="str">
        <f t="shared" si="18"/>
        <v/>
      </c>
      <c r="AR36" s="54" t="str">
        <f t="shared" si="19"/>
        <v/>
      </c>
      <c r="AS36" s="54" t="str">
        <f t="shared" si="20"/>
        <v/>
      </c>
      <c r="AT36" s="54">
        <f t="shared" si="42"/>
        <v>2</v>
      </c>
      <c r="AU36" s="55" t="s">
        <v>36</v>
      </c>
      <c r="AV36" s="56"/>
      <c r="AW36" s="55"/>
      <c r="AX36" s="47"/>
      <c r="AY36" s="49" t="s">
        <v>171</v>
      </c>
      <c r="BA36" s="49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  <c r="IC36" s="47"/>
    </row>
    <row r="37" spans="1:237" s="48" customFormat="1" x14ac:dyDescent="0.2">
      <c r="A37" s="37" t="s">
        <v>203</v>
      </c>
      <c r="B37" s="51">
        <v>6</v>
      </c>
      <c r="C37" s="91" t="s">
        <v>538</v>
      </c>
      <c r="D37" s="107" t="s">
        <v>170</v>
      </c>
      <c r="E37" s="56">
        <v>1.2</v>
      </c>
      <c r="F37" s="56">
        <v>0.41</v>
      </c>
      <c r="G37" s="58">
        <v>1</v>
      </c>
      <c r="H37" s="42"/>
      <c r="I37" s="43" t="str">
        <f t="shared" si="22"/>
        <v/>
      </c>
      <c r="J37" s="42" t="s">
        <v>35</v>
      </c>
      <c r="K37" s="41">
        <f t="shared" si="23"/>
        <v>1</v>
      </c>
      <c r="L37" s="65">
        <f t="shared" si="37"/>
        <v>1</v>
      </c>
      <c r="M37" s="65" t="str">
        <f t="shared" si="38"/>
        <v/>
      </c>
      <c r="N37" s="65" t="str">
        <f t="shared" si="39"/>
        <v/>
      </c>
      <c r="O37" s="42"/>
      <c r="P37" s="41" t="str">
        <f t="shared" si="27"/>
        <v/>
      </c>
      <c r="Q37" s="42"/>
      <c r="R37" s="41" t="str">
        <f t="shared" si="28"/>
        <v/>
      </c>
      <c r="S37" s="42"/>
      <c r="T37" s="41" t="str">
        <f t="shared" si="40"/>
        <v/>
      </c>
      <c r="U37" s="43"/>
      <c r="V37" s="43" t="str">
        <f t="shared" si="0"/>
        <v/>
      </c>
      <c r="W37" s="43">
        <f t="shared" si="1"/>
        <v>1</v>
      </c>
      <c r="X37" s="43" t="str">
        <f t="shared" si="2"/>
        <v/>
      </c>
      <c r="Y37" s="43" t="str">
        <f t="shared" si="3"/>
        <v/>
      </c>
      <c r="Z37" s="43" t="str">
        <f t="shared" si="4"/>
        <v/>
      </c>
      <c r="AA37" s="43">
        <f t="shared" si="5"/>
        <v>3.22</v>
      </c>
      <c r="AB37" s="43" t="str">
        <f t="shared" si="6"/>
        <v/>
      </c>
      <c r="AC37" s="43">
        <f t="shared" si="7"/>
        <v>1</v>
      </c>
      <c r="AD37" s="43" t="str">
        <f t="shared" si="8"/>
        <v/>
      </c>
      <c r="AE37" s="43" t="str">
        <f t="shared" si="9"/>
        <v/>
      </c>
      <c r="AF37" s="43" t="str">
        <f t="shared" si="10"/>
        <v/>
      </c>
      <c r="AG37" s="41">
        <f>+Tableau274546177178184185[[#This Row],[Surf Men ext]]</f>
        <v>1</v>
      </c>
      <c r="AH37" s="43" t="str">
        <f t="shared" si="11"/>
        <v/>
      </c>
      <c r="AI37" s="43">
        <f t="shared" si="12"/>
        <v>1</v>
      </c>
      <c r="AJ37" s="43" t="str">
        <f t="shared" si="13"/>
        <v/>
      </c>
      <c r="AK37" s="43" t="str">
        <f t="shared" si="14"/>
        <v/>
      </c>
      <c r="AL37" s="43" t="str">
        <f t="shared" si="15"/>
        <v/>
      </c>
      <c r="AM37" s="53">
        <f t="shared" si="41"/>
        <v>6.44</v>
      </c>
      <c r="AN37" s="101">
        <v>2026</v>
      </c>
      <c r="AO37" s="54" t="str">
        <f t="shared" si="16"/>
        <v/>
      </c>
      <c r="AP37" s="54">
        <f t="shared" si="17"/>
        <v>6.44</v>
      </c>
      <c r="AQ37" s="54" t="str">
        <f t="shared" si="18"/>
        <v/>
      </c>
      <c r="AR37" s="54" t="str">
        <f t="shared" si="19"/>
        <v/>
      </c>
      <c r="AS37" s="54" t="str">
        <f t="shared" si="20"/>
        <v/>
      </c>
      <c r="AT37" s="54">
        <f t="shared" si="42"/>
        <v>2</v>
      </c>
      <c r="AU37" s="55" t="s">
        <v>36</v>
      </c>
      <c r="AV37" s="56"/>
      <c r="AW37" s="55"/>
      <c r="AX37" s="47"/>
      <c r="AY37" s="49" t="s">
        <v>171</v>
      </c>
      <c r="BA37" s="49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  <c r="IC37" s="47"/>
    </row>
    <row r="38" spans="1:237" s="48" customFormat="1" x14ac:dyDescent="0.2">
      <c r="A38" s="37" t="s">
        <v>203</v>
      </c>
      <c r="B38" s="51">
        <v>6</v>
      </c>
      <c r="C38" s="91" t="s">
        <v>539</v>
      </c>
      <c r="D38" s="107" t="s">
        <v>523</v>
      </c>
      <c r="E38" s="84">
        <v>1.26</v>
      </c>
      <c r="F38" s="84">
        <v>1.57</v>
      </c>
      <c r="G38" s="52">
        <f t="shared" ref="G38:G43" si="43">E38*F38</f>
        <v>1.98</v>
      </c>
      <c r="H38" s="42"/>
      <c r="I38" s="43" t="str">
        <f t="shared" si="22"/>
        <v/>
      </c>
      <c r="J38" s="42" t="s">
        <v>35</v>
      </c>
      <c r="K38" s="41">
        <f t="shared" si="23"/>
        <v>1.98</v>
      </c>
      <c r="L38" s="65">
        <f t="shared" si="37"/>
        <v>1.98</v>
      </c>
      <c r="M38" s="65" t="str">
        <f t="shared" si="38"/>
        <v/>
      </c>
      <c r="N38" s="65" t="str">
        <f t="shared" si="39"/>
        <v/>
      </c>
      <c r="O38" s="42"/>
      <c r="P38" s="41" t="str">
        <f t="shared" si="27"/>
        <v/>
      </c>
      <c r="Q38" s="42"/>
      <c r="R38" s="41" t="str">
        <f t="shared" si="28"/>
        <v/>
      </c>
      <c r="S38" s="42"/>
      <c r="T38" s="41" t="str">
        <f t="shared" si="40"/>
        <v/>
      </c>
      <c r="U38" s="43"/>
      <c r="V38" s="43" t="str">
        <f t="shared" si="0"/>
        <v/>
      </c>
      <c r="W38" s="43">
        <f t="shared" si="1"/>
        <v>1</v>
      </c>
      <c r="X38" s="43" t="str">
        <f t="shared" si="2"/>
        <v/>
      </c>
      <c r="Y38" s="43" t="str">
        <f t="shared" si="3"/>
        <v/>
      </c>
      <c r="Z38" s="43" t="str">
        <f t="shared" si="4"/>
        <v/>
      </c>
      <c r="AA38" s="43">
        <f t="shared" si="5"/>
        <v>5.66</v>
      </c>
      <c r="AB38" s="43" t="str">
        <f t="shared" si="6"/>
        <v/>
      </c>
      <c r="AC38" s="43">
        <f t="shared" si="7"/>
        <v>1</v>
      </c>
      <c r="AD38" s="43" t="str">
        <f t="shared" si="8"/>
        <v/>
      </c>
      <c r="AE38" s="43" t="str">
        <f t="shared" si="9"/>
        <v/>
      </c>
      <c r="AF38" s="43" t="str">
        <f t="shared" si="10"/>
        <v/>
      </c>
      <c r="AG38" s="41">
        <f>+Tableau274546177178184185[[#This Row],[Surf Men ext]]</f>
        <v>1.98</v>
      </c>
      <c r="AH38" s="43" t="str">
        <f t="shared" si="11"/>
        <v/>
      </c>
      <c r="AI38" s="43">
        <f t="shared" si="12"/>
        <v>1.98</v>
      </c>
      <c r="AJ38" s="43" t="str">
        <f t="shared" si="13"/>
        <v/>
      </c>
      <c r="AK38" s="43" t="str">
        <f t="shared" si="14"/>
        <v/>
      </c>
      <c r="AL38" s="43" t="str">
        <f t="shared" si="15"/>
        <v/>
      </c>
      <c r="AM38" s="53">
        <f t="shared" si="41"/>
        <v>11.32</v>
      </c>
      <c r="AN38" s="101">
        <v>2026</v>
      </c>
      <c r="AO38" s="54" t="str">
        <f t="shared" si="16"/>
        <v/>
      </c>
      <c r="AP38" s="54">
        <f t="shared" si="17"/>
        <v>11.32</v>
      </c>
      <c r="AQ38" s="54" t="str">
        <f t="shared" si="18"/>
        <v/>
      </c>
      <c r="AR38" s="54" t="str">
        <f t="shared" si="19"/>
        <v/>
      </c>
      <c r="AS38" s="54" t="str">
        <f t="shared" si="20"/>
        <v/>
      </c>
      <c r="AT38" s="54">
        <f t="shared" si="42"/>
        <v>3.96</v>
      </c>
      <c r="AU38" s="55" t="s">
        <v>36</v>
      </c>
      <c r="AV38" s="56"/>
      <c r="AW38" s="55"/>
      <c r="AX38" s="47"/>
      <c r="AY38" s="49" t="s">
        <v>37</v>
      </c>
      <c r="BA38" s="49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  <c r="IC38" s="47"/>
    </row>
    <row r="39" spans="1:237" s="48" customFormat="1" x14ac:dyDescent="0.2">
      <c r="A39" s="37" t="s">
        <v>203</v>
      </c>
      <c r="B39" s="51">
        <v>7</v>
      </c>
      <c r="C39" s="91" t="s">
        <v>540</v>
      </c>
      <c r="D39" s="107" t="s">
        <v>523</v>
      </c>
      <c r="E39" s="84">
        <v>1.24</v>
      </c>
      <c r="F39" s="84">
        <v>1.56</v>
      </c>
      <c r="G39" s="52">
        <f t="shared" si="43"/>
        <v>1.93</v>
      </c>
      <c r="H39" s="42"/>
      <c r="I39" s="43" t="str">
        <f t="shared" si="22"/>
        <v/>
      </c>
      <c r="J39" s="42" t="s">
        <v>35</v>
      </c>
      <c r="K39" s="41">
        <f t="shared" si="23"/>
        <v>1.93</v>
      </c>
      <c r="L39" s="65">
        <f t="shared" si="37"/>
        <v>1.93</v>
      </c>
      <c r="M39" s="65" t="str">
        <f t="shared" si="38"/>
        <v/>
      </c>
      <c r="N39" s="65" t="str">
        <f t="shared" si="39"/>
        <v/>
      </c>
      <c r="O39" s="42"/>
      <c r="P39" s="41" t="str">
        <f t="shared" si="27"/>
        <v/>
      </c>
      <c r="Q39" s="42"/>
      <c r="R39" s="41" t="str">
        <f t="shared" si="28"/>
        <v/>
      </c>
      <c r="S39" s="42"/>
      <c r="T39" s="41" t="str">
        <f t="shared" si="40"/>
        <v/>
      </c>
      <c r="U39" s="43"/>
      <c r="V39" s="43" t="str">
        <f t="shared" si="0"/>
        <v/>
      </c>
      <c r="W39" s="43">
        <f t="shared" si="1"/>
        <v>1</v>
      </c>
      <c r="X39" s="43" t="str">
        <f t="shared" si="2"/>
        <v/>
      </c>
      <c r="Y39" s="43" t="str">
        <f t="shared" si="3"/>
        <v/>
      </c>
      <c r="Z39" s="43" t="str">
        <f t="shared" si="4"/>
        <v/>
      </c>
      <c r="AA39" s="43">
        <f t="shared" si="5"/>
        <v>5.6</v>
      </c>
      <c r="AB39" s="43" t="str">
        <f t="shared" si="6"/>
        <v/>
      </c>
      <c r="AC39" s="43">
        <f t="shared" si="7"/>
        <v>1</v>
      </c>
      <c r="AD39" s="43" t="str">
        <f t="shared" si="8"/>
        <v/>
      </c>
      <c r="AE39" s="43" t="str">
        <f t="shared" si="9"/>
        <v/>
      </c>
      <c r="AF39" s="43" t="str">
        <f t="shared" si="10"/>
        <v/>
      </c>
      <c r="AG39" s="41">
        <f>+Tableau274546177178184185[[#This Row],[Surf Men ext]]</f>
        <v>1.93</v>
      </c>
      <c r="AH39" s="43" t="str">
        <f t="shared" si="11"/>
        <v/>
      </c>
      <c r="AI39" s="43">
        <f t="shared" si="12"/>
        <v>1.93</v>
      </c>
      <c r="AJ39" s="43" t="str">
        <f t="shared" si="13"/>
        <v/>
      </c>
      <c r="AK39" s="43" t="str">
        <f t="shared" si="14"/>
        <v/>
      </c>
      <c r="AL39" s="43" t="str">
        <f t="shared" si="15"/>
        <v/>
      </c>
      <c r="AM39" s="53">
        <f t="shared" si="41"/>
        <v>11.2</v>
      </c>
      <c r="AN39" s="101">
        <v>2026</v>
      </c>
      <c r="AO39" s="54" t="str">
        <f t="shared" si="16"/>
        <v/>
      </c>
      <c r="AP39" s="54">
        <f t="shared" si="17"/>
        <v>11.2</v>
      </c>
      <c r="AQ39" s="54" t="str">
        <f t="shared" si="18"/>
        <v/>
      </c>
      <c r="AR39" s="54" t="str">
        <f t="shared" si="19"/>
        <v/>
      </c>
      <c r="AS39" s="54" t="str">
        <f t="shared" si="20"/>
        <v/>
      </c>
      <c r="AT39" s="54">
        <f t="shared" si="42"/>
        <v>3.86</v>
      </c>
      <c r="AU39" s="55" t="s">
        <v>36</v>
      </c>
      <c r="AV39" s="56"/>
      <c r="AW39" s="55"/>
      <c r="AX39" s="47"/>
      <c r="AY39" s="49" t="s">
        <v>37</v>
      </c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  <c r="IC39" s="47"/>
    </row>
    <row r="40" spans="1:237" s="48" customFormat="1" x14ac:dyDescent="0.2">
      <c r="A40" s="37" t="s">
        <v>203</v>
      </c>
      <c r="B40" s="51">
        <v>7</v>
      </c>
      <c r="C40" s="91" t="s">
        <v>541</v>
      </c>
      <c r="D40" s="107" t="s">
        <v>523</v>
      </c>
      <c r="E40" s="84">
        <v>1.24</v>
      </c>
      <c r="F40" s="84">
        <v>1.56</v>
      </c>
      <c r="G40" s="52">
        <f t="shared" si="43"/>
        <v>1.93</v>
      </c>
      <c r="H40" s="42"/>
      <c r="I40" s="43" t="str">
        <f t="shared" si="22"/>
        <v/>
      </c>
      <c r="J40" s="42" t="s">
        <v>35</v>
      </c>
      <c r="K40" s="41">
        <f t="shared" si="23"/>
        <v>1.93</v>
      </c>
      <c r="L40" s="65">
        <f t="shared" si="37"/>
        <v>1.93</v>
      </c>
      <c r="M40" s="65" t="str">
        <f t="shared" si="38"/>
        <v/>
      </c>
      <c r="N40" s="65" t="str">
        <f t="shared" si="39"/>
        <v/>
      </c>
      <c r="O40" s="42"/>
      <c r="P40" s="41" t="str">
        <f t="shared" si="27"/>
        <v/>
      </c>
      <c r="Q40" s="42"/>
      <c r="R40" s="41" t="str">
        <f t="shared" si="28"/>
        <v/>
      </c>
      <c r="S40" s="42"/>
      <c r="T40" s="41" t="str">
        <f t="shared" si="40"/>
        <v/>
      </c>
      <c r="U40" s="43"/>
      <c r="V40" s="43" t="str">
        <f t="shared" si="0"/>
        <v/>
      </c>
      <c r="W40" s="43">
        <f t="shared" si="1"/>
        <v>1</v>
      </c>
      <c r="X40" s="43" t="str">
        <f t="shared" si="2"/>
        <v/>
      </c>
      <c r="Y40" s="43" t="str">
        <f t="shared" si="3"/>
        <v/>
      </c>
      <c r="Z40" s="43" t="str">
        <f t="shared" si="4"/>
        <v/>
      </c>
      <c r="AA40" s="43">
        <f t="shared" si="5"/>
        <v>5.6</v>
      </c>
      <c r="AB40" s="43" t="str">
        <f t="shared" si="6"/>
        <v/>
      </c>
      <c r="AC40" s="43">
        <f t="shared" si="7"/>
        <v>1</v>
      </c>
      <c r="AD40" s="43" t="str">
        <f t="shared" si="8"/>
        <v/>
      </c>
      <c r="AE40" s="43" t="str">
        <f t="shared" si="9"/>
        <v/>
      </c>
      <c r="AF40" s="43" t="str">
        <f t="shared" si="10"/>
        <v/>
      </c>
      <c r="AG40" s="41">
        <f>+Tableau274546177178184185[[#This Row],[Surf Men ext]]</f>
        <v>1.93</v>
      </c>
      <c r="AH40" s="43" t="str">
        <f t="shared" si="11"/>
        <v/>
      </c>
      <c r="AI40" s="43">
        <f t="shared" si="12"/>
        <v>1.93</v>
      </c>
      <c r="AJ40" s="43" t="str">
        <f t="shared" si="13"/>
        <v/>
      </c>
      <c r="AK40" s="43" t="str">
        <f t="shared" si="14"/>
        <v/>
      </c>
      <c r="AL40" s="43" t="str">
        <f t="shared" si="15"/>
        <v/>
      </c>
      <c r="AM40" s="53">
        <f t="shared" si="41"/>
        <v>11.2</v>
      </c>
      <c r="AN40" s="101">
        <v>2026</v>
      </c>
      <c r="AO40" s="54" t="str">
        <f t="shared" si="16"/>
        <v/>
      </c>
      <c r="AP40" s="54">
        <f t="shared" si="17"/>
        <v>11.2</v>
      </c>
      <c r="AQ40" s="54" t="str">
        <f t="shared" si="18"/>
        <v/>
      </c>
      <c r="AR40" s="54" t="str">
        <f t="shared" si="19"/>
        <v/>
      </c>
      <c r="AS40" s="54" t="str">
        <f t="shared" si="20"/>
        <v/>
      </c>
      <c r="AT40" s="54">
        <f t="shared" si="42"/>
        <v>3.86</v>
      </c>
      <c r="AU40" s="55" t="s">
        <v>36</v>
      </c>
      <c r="AV40" s="56"/>
      <c r="AW40" s="55"/>
      <c r="AX40" s="47"/>
      <c r="AY40" s="49" t="s">
        <v>37</v>
      </c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  <c r="IC40" s="47"/>
    </row>
    <row r="41" spans="1:237" s="48" customFormat="1" x14ac:dyDescent="0.2">
      <c r="A41" s="37" t="s">
        <v>415</v>
      </c>
      <c r="B41" s="51">
        <v>5</v>
      </c>
      <c r="C41" s="91" t="s">
        <v>542</v>
      </c>
      <c r="D41" s="107" t="s">
        <v>523</v>
      </c>
      <c r="E41" s="56">
        <v>1.24</v>
      </c>
      <c r="F41" s="56">
        <v>1.56</v>
      </c>
      <c r="G41" s="52">
        <f t="shared" si="43"/>
        <v>1.93</v>
      </c>
      <c r="H41" s="42"/>
      <c r="I41" s="43" t="str">
        <f t="shared" si="22"/>
        <v/>
      </c>
      <c r="J41" s="42" t="s">
        <v>35</v>
      </c>
      <c r="K41" s="41">
        <f t="shared" si="23"/>
        <v>1.93</v>
      </c>
      <c r="L41" s="65">
        <f t="shared" si="37"/>
        <v>1.93</v>
      </c>
      <c r="M41" s="65" t="str">
        <f t="shared" si="38"/>
        <v/>
      </c>
      <c r="N41" s="65" t="str">
        <f t="shared" si="39"/>
        <v/>
      </c>
      <c r="O41" s="42"/>
      <c r="P41" s="41" t="str">
        <f t="shared" si="27"/>
        <v/>
      </c>
      <c r="Q41" s="42"/>
      <c r="R41" s="41" t="str">
        <f t="shared" si="28"/>
        <v/>
      </c>
      <c r="S41" s="42"/>
      <c r="T41" s="41" t="str">
        <f t="shared" si="40"/>
        <v/>
      </c>
      <c r="U41" s="43"/>
      <c r="V41" s="43" t="str">
        <f t="shared" si="0"/>
        <v/>
      </c>
      <c r="W41" s="43">
        <f t="shared" si="1"/>
        <v>1</v>
      </c>
      <c r="X41" s="43" t="str">
        <f t="shared" si="2"/>
        <v/>
      </c>
      <c r="Y41" s="43" t="str">
        <f t="shared" si="3"/>
        <v/>
      </c>
      <c r="Z41" s="43" t="str">
        <f t="shared" si="4"/>
        <v/>
      </c>
      <c r="AA41" s="43">
        <f t="shared" si="5"/>
        <v>5.6</v>
      </c>
      <c r="AB41" s="43" t="str">
        <f t="shared" si="6"/>
        <v/>
      </c>
      <c r="AC41" s="43">
        <f t="shared" si="7"/>
        <v>1</v>
      </c>
      <c r="AD41" s="43" t="str">
        <f t="shared" si="8"/>
        <v/>
      </c>
      <c r="AE41" s="43" t="str">
        <f t="shared" si="9"/>
        <v/>
      </c>
      <c r="AF41" s="43" t="str">
        <f t="shared" si="10"/>
        <v/>
      </c>
      <c r="AG41" s="41">
        <f>+Tableau274546177178184185[[#This Row],[Surf Men ext]]</f>
        <v>1.93</v>
      </c>
      <c r="AH41" s="43" t="str">
        <f t="shared" si="11"/>
        <v/>
      </c>
      <c r="AI41" s="43">
        <f t="shared" si="12"/>
        <v>1.93</v>
      </c>
      <c r="AJ41" s="43" t="str">
        <f t="shared" si="13"/>
        <v/>
      </c>
      <c r="AK41" s="43" t="str">
        <f t="shared" si="14"/>
        <v/>
      </c>
      <c r="AL41" s="43" t="str">
        <f t="shared" si="15"/>
        <v/>
      </c>
      <c r="AM41" s="53">
        <f t="shared" si="41"/>
        <v>11.2</v>
      </c>
      <c r="AN41" s="101">
        <v>2026</v>
      </c>
      <c r="AO41" s="54" t="str">
        <f t="shared" si="16"/>
        <v/>
      </c>
      <c r="AP41" s="54">
        <f t="shared" si="17"/>
        <v>11.2</v>
      </c>
      <c r="AQ41" s="54" t="str">
        <f t="shared" si="18"/>
        <v/>
      </c>
      <c r="AR41" s="54" t="str">
        <f t="shared" si="19"/>
        <v/>
      </c>
      <c r="AS41" s="54" t="str">
        <f t="shared" si="20"/>
        <v/>
      </c>
      <c r="AT41" s="54">
        <f t="shared" si="42"/>
        <v>3.86</v>
      </c>
      <c r="AU41" s="55" t="s">
        <v>36</v>
      </c>
      <c r="AV41" s="56"/>
      <c r="AW41" s="55"/>
      <c r="AX41" s="47"/>
      <c r="AY41" s="49" t="s">
        <v>37</v>
      </c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  <c r="HJ41" s="47"/>
      <c r="HK41" s="47"/>
      <c r="HL41" s="47"/>
      <c r="HM41" s="47"/>
      <c r="HN41" s="47"/>
      <c r="HO41" s="47"/>
      <c r="HP41" s="47"/>
      <c r="HQ41" s="47"/>
      <c r="HR41" s="47"/>
      <c r="HS41" s="47"/>
      <c r="HT41" s="47"/>
      <c r="HU41" s="47"/>
      <c r="HV41" s="47"/>
      <c r="HW41" s="47"/>
      <c r="HX41" s="47"/>
      <c r="HY41" s="47"/>
      <c r="HZ41" s="47"/>
      <c r="IA41" s="47"/>
      <c r="IB41" s="47"/>
      <c r="IC41" s="47"/>
    </row>
    <row r="42" spans="1:237" s="47" customFormat="1" x14ac:dyDescent="0.2">
      <c r="A42" s="37" t="s">
        <v>415</v>
      </c>
      <c r="B42" s="51">
        <v>6</v>
      </c>
      <c r="C42" s="91" t="s">
        <v>543</v>
      </c>
      <c r="D42" s="107" t="s">
        <v>523</v>
      </c>
      <c r="E42" s="84">
        <v>1.24</v>
      </c>
      <c r="F42" s="84">
        <v>1.56</v>
      </c>
      <c r="G42" s="52">
        <f t="shared" si="43"/>
        <v>1.93</v>
      </c>
      <c r="H42" s="42"/>
      <c r="I42" s="43" t="str">
        <f t="shared" si="22"/>
        <v/>
      </c>
      <c r="J42" s="42" t="s">
        <v>35</v>
      </c>
      <c r="K42" s="41">
        <f t="shared" si="23"/>
        <v>1.93</v>
      </c>
      <c r="L42" s="65">
        <f t="shared" si="37"/>
        <v>1.93</v>
      </c>
      <c r="M42" s="65" t="str">
        <f t="shared" si="38"/>
        <v/>
      </c>
      <c r="N42" s="65" t="str">
        <f t="shared" si="39"/>
        <v/>
      </c>
      <c r="O42" s="42"/>
      <c r="P42" s="41" t="str">
        <f t="shared" si="27"/>
        <v/>
      </c>
      <c r="Q42" s="42"/>
      <c r="R42" s="41" t="str">
        <f t="shared" si="28"/>
        <v/>
      </c>
      <c r="S42" s="42"/>
      <c r="T42" s="41" t="str">
        <f>IF(S42="OUI",$G42,"")</f>
        <v/>
      </c>
      <c r="U42" s="43"/>
      <c r="V42" s="43" t="str">
        <f t="shared" si="0"/>
        <v/>
      </c>
      <c r="W42" s="43">
        <f t="shared" si="1"/>
        <v>1</v>
      </c>
      <c r="X42" s="43" t="str">
        <f t="shared" si="2"/>
        <v/>
      </c>
      <c r="Y42" s="43" t="str">
        <f t="shared" si="3"/>
        <v/>
      </c>
      <c r="Z42" s="43" t="str">
        <f t="shared" si="4"/>
        <v/>
      </c>
      <c r="AA42" s="43">
        <f t="shared" si="5"/>
        <v>5.6</v>
      </c>
      <c r="AB42" s="43" t="str">
        <f t="shared" si="6"/>
        <v/>
      </c>
      <c r="AC42" s="43">
        <f t="shared" si="7"/>
        <v>1</v>
      </c>
      <c r="AD42" s="43" t="str">
        <f t="shared" si="8"/>
        <v/>
      </c>
      <c r="AE42" s="43" t="str">
        <f t="shared" si="9"/>
        <v/>
      </c>
      <c r="AF42" s="43" t="str">
        <f t="shared" si="10"/>
        <v/>
      </c>
      <c r="AG42" s="41">
        <f>+Tableau274546177178184185[[#This Row],[Surf Men ext]]</f>
        <v>1.93</v>
      </c>
      <c r="AH42" s="43" t="str">
        <f t="shared" si="11"/>
        <v/>
      </c>
      <c r="AI42" s="43">
        <f t="shared" si="12"/>
        <v>1.93</v>
      </c>
      <c r="AJ42" s="43" t="str">
        <f t="shared" si="13"/>
        <v/>
      </c>
      <c r="AK42" s="43" t="str">
        <f t="shared" si="14"/>
        <v/>
      </c>
      <c r="AL42" s="43" t="str">
        <f t="shared" si="15"/>
        <v/>
      </c>
      <c r="AM42" s="53">
        <f t="shared" si="41"/>
        <v>11.2</v>
      </c>
      <c r="AN42" s="101">
        <v>2026</v>
      </c>
      <c r="AO42" s="54" t="str">
        <f t="shared" si="16"/>
        <v/>
      </c>
      <c r="AP42" s="54">
        <f t="shared" si="17"/>
        <v>11.2</v>
      </c>
      <c r="AQ42" s="54" t="str">
        <f t="shared" si="18"/>
        <v/>
      </c>
      <c r="AR42" s="54" t="str">
        <f t="shared" si="19"/>
        <v/>
      </c>
      <c r="AS42" s="54" t="str">
        <f t="shared" si="20"/>
        <v/>
      </c>
      <c r="AT42" s="54">
        <f t="shared" si="42"/>
        <v>3.86</v>
      </c>
      <c r="AU42" s="55" t="s">
        <v>36</v>
      </c>
      <c r="AV42" s="56"/>
      <c r="AW42" s="55"/>
      <c r="AY42" s="49" t="s">
        <v>37</v>
      </c>
      <c r="AZ42" s="48"/>
    </row>
    <row r="43" spans="1:237" s="47" customFormat="1" x14ac:dyDescent="0.2">
      <c r="A43" s="37" t="s">
        <v>415</v>
      </c>
      <c r="B43" s="51">
        <v>7</v>
      </c>
      <c r="C43" s="91" t="s">
        <v>544</v>
      </c>
      <c r="D43" s="107" t="s">
        <v>523</v>
      </c>
      <c r="E43" s="84">
        <v>1.24</v>
      </c>
      <c r="F43" s="84">
        <v>1.56</v>
      </c>
      <c r="G43" s="52">
        <f t="shared" si="43"/>
        <v>1.93</v>
      </c>
      <c r="H43" s="42"/>
      <c r="I43" s="43" t="str">
        <f t="shared" si="22"/>
        <v/>
      </c>
      <c r="J43" s="42" t="s">
        <v>35</v>
      </c>
      <c r="K43" s="41">
        <f t="shared" si="23"/>
        <v>1.93</v>
      </c>
      <c r="L43" s="65">
        <f t="shared" si="37"/>
        <v>1.93</v>
      </c>
      <c r="M43" s="65" t="str">
        <f t="shared" si="38"/>
        <v/>
      </c>
      <c r="N43" s="65" t="str">
        <f t="shared" si="39"/>
        <v/>
      </c>
      <c r="O43" s="42"/>
      <c r="P43" s="41" t="str">
        <f t="shared" si="27"/>
        <v/>
      </c>
      <c r="Q43" s="42"/>
      <c r="R43" s="41" t="str">
        <f t="shared" si="28"/>
        <v/>
      </c>
      <c r="S43" s="42"/>
      <c r="T43" s="41" t="str">
        <f>IF(S43="OUI",$G43,"")</f>
        <v/>
      </c>
      <c r="U43" s="43"/>
      <c r="V43" s="43" t="str">
        <f t="shared" si="0"/>
        <v/>
      </c>
      <c r="W43" s="43">
        <f t="shared" si="1"/>
        <v>1</v>
      </c>
      <c r="X43" s="43" t="str">
        <f t="shared" si="2"/>
        <v/>
      </c>
      <c r="Y43" s="43" t="str">
        <f t="shared" si="3"/>
        <v/>
      </c>
      <c r="Z43" s="43" t="str">
        <f t="shared" si="4"/>
        <v/>
      </c>
      <c r="AA43" s="43">
        <f t="shared" si="5"/>
        <v>5.6</v>
      </c>
      <c r="AB43" s="43" t="str">
        <f t="shared" si="6"/>
        <v/>
      </c>
      <c r="AC43" s="43">
        <f t="shared" si="7"/>
        <v>1</v>
      </c>
      <c r="AD43" s="43" t="str">
        <f t="shared" si="8"/>
        <v/>
      </c>
      <c r="AE43" s="43" t="str">
        <f t="shared" si="9"/>
        <v/>
      </c>
      <c r="AF43" s="43" t="str">
        <f t="shared" si="10"/>
        <v/>
      </c>
      <c r="AG43" s="41">
        <f>+Tableau274546177178184185[[#This Row],[Surf Men ext]]</f>
        <v>1.93</v>
      </c>
      <c r="AH43" s="43" t="str">
        <f t="shared" si="11"/>
        <v/>
      </c>
      <c r="AI43" s="43">
        <f t="shared" si="12"/>
        <v>1.93</v>
      </c>
      <c r="AJ43" s="43" t="str">
        <f t="shared" si="13"/>
        <v/>
      </c>
      <c r="AK43" s="43" t="str">
        <f t="shared" si="14"/>
        <v/>
      </c>
      <c r="AL43" s="43" t="str">
        <f t="shared" si="15"/>
        <v/>
      </c>
      <c r="AM43" s="53">
        <f t="shared" si="41"/>
        <v>11.2</v>
      </c>
      <c r="AN43" s="101">
        <v>2026</v>
      </c>
      <c r="AO43" s="54" t="str">
        <f t="shared" si="16"/>
        <v/>
      </c>
      <c r="AP43" s="54">
        <f t="shared" si="17"/>
        <v>11.2</v>
      </c>
      <c r="AQ43" s="54" t="str">
        <f t="shared" si="18"/>
        <v/>
      </c>
      <c r="AR43" s="54" t="str">
        <f t="shared" si="19"/>
        <v/>
      </c>
      <c r="AS43" s="54" t="str">
        <f t="shared" si="20"/>
        <v/>
      </c>
      <c r="AT43" s="54">
        <f t="shared" si="42"/>
        <v>3.86</v>
      </c>
      <c r="AU43" s="55" t="s">
        <v>36</v>
      </c>
      <c r="AV43" s="56"/>
      <c r="AW43" s="55"/>
      <c r="AY43" s="49" t="s">
        <v>37</v>
      </c>
      <c r="AZ43" s="48"/>
    </row>
    <row r="44" spans="1:237" s="47" customFormat="1" x14ac:dyDescent="0.2">
      <c r="C44" s="1"/>
      <c r="D44" s="1"/>
      <c r="G44" s="59"/>
      <c r="AY44" s="49"/>
      <c r="AZ44" s="48"/>
    </row>
    <row r="45" spans="1:237" x14ac:dyDescent="0.2">
      <c r="G45" s="60">
        <f>SUM(G4:G44)</f>
        <v>83.3</v>
      </c>
      <c r="L45" s="60">
        <f t="shared" ref="L45:N45" si="44">SUM(L4:L44)</f>
        <v>57.06</v>
      </c>
      <c r="M45" s="60">
        <f t="shared" si="44"/>
        <v>8.93</v>
      </c>
      <c r="N45" s="60">
        <f t="shared" si="44"/>
        <v>5.79</v>
      </c>
      <c r="U45" s="47">
        <f>COUNTIF(U4:U43,"OUI")</f>
        <v>0</v>
      </c>
      <c r="AB45" s="60">
        <f>SUM(AB4:AB43)</f>
        <v>14</v>
      </c>
      <c r="AC45" s="60">
        <f t="shared" ref="AC45:AF45" si="45">SUM(AC4:AC43)</f>
        <v>20</v>
      </c>
      <c r="AD45" s="60">
        <f t="shared" si="45"/>
        <v>0</v>
      </c>
      <c r="AE45" s="60">
        <f t="shared" si="45"/>
        <v>0</v>
      </c>
      <c r="AF45" s="60">
        <f t="shared" si="45"/>
        <v>0</v>
      </c>
      <c r="AH45" s="60">
        <f t="shared" ref="AH45:AL45" si="46">SUM(AH4:AH44)</f>
        <v>33.200000000000003</v>
      </c>
      <c r="AI45" s="60">
        <f t="shared" si="46"/>
        <v>38.58</v>
      </c>
      <c r="AJ45" s="60">
        <f t="shared" si="46"/>
        <v>0</v>
      </c>
      <c r="AK45" s="60">
        <f t="shared" si="46"/>
        <v>0</v>
      </c>
      <c r="AL45" s="60">
        <f t="shared" si="46"/>
        <v>11.52</v>
      </c>
      <c r="AM45" s="60">
        <f>SUM(AM4:AM44)</f>
        <v>452.08</v>
      </c>
      <c r="AN45" s="60"/>
      <c r="AO45" s="60">
        <f t="shared" ref="AO45:AS45" si="47">SUM(AO4:AO44)</f>
        <v>174.04</v>
      </c>
      <c r="AP45" s="60">
        <f t="shared" si="47"/>
        <v>223.64</v>
      </c>
      <c r="AQ45" s="60">
        <f t="shared" si="47"/>
        <v>0</v>
      </c>
      <c r="AR45" s="60">
        <f t="shared" si="47"/>
        <v>0</v>
      </c>
      <c r="AS45" s="60">
        <f t="shared" si="47"/>
        <v>54.4</v>
      </c>
      <c r="AU45" s="47">
        <f>+COUNTIF(AU4:AU43,"X")</f>
        <v>28</v>
      </c>
      <c r="AV45" s="47">
        <f>+COUNTIF(AV4:AV43,"X")</f>
        <v>8</v>
      </c>
      <c r="AW45" s="47">
        <f>+COUNTIF(AW4:AW43,"X")</f>
        <v>3</v>
      </c>
      <c r="AX45" s="13">
        <f>SUM(AU45:AW45)</f>
        <v>39</v>
      </c>
      <c r="AY45" s="49" t="s">
        <v>191</v>
      </c>
    </row>
    <row r="46" spans="1:237" x14ac:dyDescent="0.2">
      <c r="G46" s="49" t="s">
        <v>0</v>
      </c>
      <c r="J46" s="49"/>
      <c r="L46" s="47" t="s">
        <v>559</v>
      </c>
      <c r="M46" s="47" t="s">
        <v>563</v>
      </c>
      <c r="N46" s="47" t="s">
        <v>562</v>
      </c>
      <c r="U46" s="47" t="s">
        <v>623</v>
      </c>
      <c r="AB46" s="47">
        <v>2025</v>
      </c>
      <c r="AC46" s="47">
        <v>2026</v>
      </c>
      <c r="AD46" s="47">
        <v>2027</v>
      </c>
      <c r="AE46" s="47">
        <v>2028</v>
      </c>
      <c r="AF46" s="47">
        <v>2029</v>
      </c>
      <c r="AH46" s="47">
        <v>2025</v>
      </c>
      <c r="AI46" s="47">
        <v>2026</v>
      </c>
      <c r="AJ46" s="47">
        <v>2027</v>
      </c>
      <c r="AK46" s="47">
        <v>2028</v>
      </c>
      <c r="AL46" s="47">
        <v>2029</v>
      </c>
      <c r="AO46" s="47">
        <v>2025</v>
      </c>
      <c r="AP46" s="47">
        <v>2026</v>
      </c>
      <c r="AQ46" s="47">
        <v>2027</v>
      </c>
      <c r="AR46" s="47">
        <v>2028</v>
      </c>
      <c r="AS46" s="47">
        <v>2029</v>
      </c>
    </row>
    <row r="47" spans="1:237" x14ac:dyDescent="0.2">
      <c r="G47" s="61" t="s">
        <v>545</v>
      </c>
      <c r="J47" s="61"/>
      <c r="O47" s="60">
        <f>SUM(K4:K7,K14:K15,K19,K23:K24,K26:K31,K33:K43)</f>
        <v>51.49</v>
      </c>
      <c r="AM47" s="47">
        <v>2025</v>
      </c>
      <c r="AN47" s="47">
        <f>+COUNTIF($AN$4:$AN$43,"2025")</f>
        <v>14</v>
      </c>
    </row>
    <row r="48" spans="1:237" x14ac:dyDescent="0.2">
      <c r="G48" s="61" t="s">
        <v>194</v>
      </c>
      <c r="J48" s="61"/>
      <c r="O48" s="60">
        <f>SUM(K8:K9,K16:K17,K21,K25,K32)</f>
        <v>15.19</v>
      </c>
      <c r="AM48" s="47">
        <v>2026</v>
      </c>
      <c r="AN48" s="47">
        <f>+COUNTIF($AN$4:$AN$43,"2026")</f>
        <v>21</v>
      </c>
    </row>
    <row r="49" spans="7:40" x14ac:dyDescent="0.2">
      <c r="G49" s="61" t="s">
        <v>546</v>
      </c>
      <c r="J49" s="61"/>
      <c r="O49" s="60">
        <f>SUM(K18,K20)</f>
        <v>5.0999999999999996</v>
      </c>
      <c r="AM49" s="47">
        <v>2027</v>
      </c>
      <c r="AN49" s="47">
        <f>+COUNTIF($AN$4:$AN$43,"2027")</f>
        <v>0</v>
      </c>
    </row>
    <row r="50" spans="7:40" x14ac:dyDescent="0.2">
      <c r="G50" s="49" t="s">
        <v>547</v>
      </c>
      <c r="J50" s="49"/>
      <c r="AM50" s="47">
        <v>2028</v>
      </c>
      <c r="AN50" s="47">
        <f>+COUNTIF($AN$4:$AN$43,"2028")</f>
        <v>0</v>
      </c>
    </row>
    <row r="51" spans="7:40" x14ac:dyDescent="0.2">
      <c r="G51" s="61" t="s">
        <v>194</v>
      </c>
      <c r="J51" s="61" t="s">
        <v>548</v>
      </c>
      <c r="O51" s="60">
        <f>SUM(R10:R12)</f>
        <v>8.64</v>
      </c>
      <c r="AM51" s="47">
        <v>2029</v>
      </c>
      <c r="AN51" s="47">
        <f>+COUNTIF($AN$4:$AN$43,"2029")</f>
        <v>4</v>
      </c>
    </row>
    <row r="53" spans="7:40" x14ac:dyDescent="0.2">
      <c r="AN53" s="47">
        <f>SUM(AN47:AN52)</f>
        <v>39</v>
      </c>
    </row>
  </sheetData>
  <phoneticPr fontId="14" type="noConversion"/>
  <pageMargins left="0.7" right="0.7" top="0.75" bottom="0.75" header="0.3" footer="0.3"/>
  <pageSetup paperSize="8" fitToHeight="0" orientation="landscape" r:id="rId1"/>
  <headerFooter>
    <oddHeader>&amp;CMENUISERIES EXTÉRIEURES - SERVICE (bât. E)</oddHeader>
  </headerFooter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C4B34-C700-4E2C-8990-B1D633376D04}">
  <sheetPr codeName="Feuil9">
    <tabColor rgb="FFCCFFFF"/>
  </sheetPr>
  <dimension ref="A2:H17"/>
  <sheetViews>
    <sheetView workbookViewId="0">
      <selection activeCell="F22" sqref="F22"/>
    </sheetView>
  </sheetViews>
  <sheetFormatPr baseColWidth="10" defaultRowHeight="15" x14ac:dyDescent="0.25"/>
  <cols>
    <col min="1" max="1" width="16.7109375" style="74" customWidth="1"/>
    <col min="2" max="2" width="14.85546875" style="74" bestFit="1" customWidth="1"/>
    <col min="3" max="3" width="14.28515625" style="74" bestFit="1" customWidth="1"/>
    <col min="4" max="4" width="17.140625" style="74" bestFit="1" customWidth="1"/>
    <col min="5" max="5" width="16.7109375" style="74" bestFit="1" customWidth="1"/>
    <col min="6" max="6" width="11.42578125" style="74"/>
    <col min="7" max="7" width="18.7109375" style="74" bestFit="1" customWidth="1"/>
    <col min="8" max="248" width="11.42578125" style="74"/>
    <col min="249" max="249" width="16.7109375" style="74" customWidth="1"/>
    <col min="250" max="250" width="14.85546875" style="74" bestFit="1" customWidth="1"/>
    <col min="251" max="251" width="14.28515625" style="74" bestFit="1" customWidth="1"/>
    <col min="252" max="252" width="17.140625" style="74" bestFit="1" customWidth="1"/>
    <col min="253" max="253" width="16.7109375" style="74" bestFit="1" customWidth="1"/>
    <col min="254" max="254" width="11.42578125" style="74"/>
    <col min="255" max="255" width="18.7109375" style="74" bestFit="1" customWidth="1"/>
    <col min="256" max="504" width="11.42578125" style="74"/>
    <col min="505" max="505" width="16.7109375" style="74" customWidth="1"/>
    <col min="506" max="506" width="14.85546875" style="74" bestFit="1" customWidth="1"/>
    <col min="507" max="507" width="14.28515625" style="74" bestFit="1" customWidth="1"/>
    <col min="508" max="508" width="17.140625" style="74" bestFit="1" customWidth="1"/>
    <col min="509" max="509" width="16.7109375" style="74" bestFit="1" customWidth="1"/>
    <col min="510" max="510" width="11.42578125" style="74"/>
    <col min="511" max="511" width="18.7109375" style="74" bestFit="1" customWidth="1"/>
    <col min="512" max="760" width="11.42578125" style="74"/>
    <col min="761" max="761" width="16.7109375" style="74" customWidth="1"/>
    <col min="762" max="762" width="14.85546875" style="74" bestFit="1" customWidth="1"/>
    <col min="763" max="763" width="14.28515625" style="74" bestFit="1" customWidth="1"/>
    <col min="764" max="764" width="17.140625" style="74" bestFit="1" customWidth="1"/>
    <col min="765" max="765" width="16.7109375" style="74" bestFit="1" customWidth="1"/>
    <col min="766" max="766" width="11.42578125" style="74"/>
    <col min="767" max="767" width="18.7109375" style="74" bestFit="1" customWidth="1"/>
    <col min="768" max="1016" width="11.42578125" style="74"/>
    <col min="1017" max="1017" width="16.7109375" style="74" customWidth="1"/>
    <col min="1018" max="1018" width="14.85546875" style="74" bestFit="1" customWidth="1"/>
    <col min="1019" max="1019" width="14.28515625" style="74" bestFit="1" customWidth="1"/>
    <col min="1020" max="1020" width="17.140625" style="74" bestFit="1" customWidth="1"/>
    <col min="1021" max="1021" width="16.7109375" style="74" bestFit="1" customWidth="1"/>
    <col min="1022" max="1022" width="11.42578125" style="74"/>
    <col min="1023" max="1023" width="18.7109375" style="74" bestFit="1" customWidth="1"/>
    <col min="1024" max="1272" width="11.42578125" style="74"/>
    <col min="1273" max="1273" width="16.7109375" style="74" customWidth="1"/>
    <col min="1274" max="1274" width="14.85546875" style="74" bestFit="1" customWidth="1"/>
    <col min="1275" max="1275" width="14.28515625" style="74" bestFit="1" customWidth="1"/>
    <col min="1276" max="1276" width="17.140625" style="74" bestFit="1" customWidth="1"/>
    <col min="1277" max="1277" width="16.7109375" style="74" bestFit="1" customWidth="1"/>
    <col min="1278" max="1278" width="11.42578125" style="74"/>
    <col min="1279" max="1279" width="18.7109375" style="74" bestFit="1" customWidth="1"/>
    <col min="1280" max="1528" width="11.42578125" style="74"/>
    <col min="1529" max="1529" width="16.7109375" style="74" customWidth="1"/>
    <col min="1530" max="1530" width="14.85546875" style="74" bestFit="1" customWidth="1"/>
    <col min="1531" max="1531" width="14.28515625" style="74" bestFit="1" customWidth="1"/>
    <col min="1532" max="1532" width="17.140625" style="74" bestFit="1" customWidth="1"/>
    <col min="1533" max="1533" width="16.7109375" style="74" bestFit="1" customWidth="1"/>
    <col min="1534" max="1534" width="11.42578125" style="74"/>
    <col min="1535" max="1535" width="18.7109375" style="74" bestFit="1" customWidth="1"/>
    <col min="1536" max="1784" width="11.42578125" style="74"/>
    <col min="1785" max="1785" width="16.7109375" style="74" customWidth="1"/>
    <col min="1786" max="1786" width="14.85546875" style="74" bestFit="1" customWidth="1"/>
    <col min="1787" max="1787" width="14.28515625" style="74" bestFit="1" customWidth="1"/>
    <col min="1788" max="1788" width="17.140625" style="74" bestFit="1" customWidth="1"/>
    <col min="1789" max="1789" width="16.7109375" style="74" bestFit="1" customWidth="1"/>
    <col min="1790" max="1790" width="11.42578125" style="74"/>
    <col min="1791" max="1791" width="18.7109375" style="74" bestFit="1" customWidth="1"/>
    <col min="1792" max="2040" width="11.42578125" style="74"/>
    <col min="2041" max="2041" width="16.7109375" style="74" customWidth="1"/>
    <col min="2042" max="2042" width="14.85546875" style="74" bestFit="1" customWidth="1"/>
    <col min="2043" max="2043" width="14.28515625" style="74" bestFit="1" customWidth="1"/>
    <col min="2044" max="2044" width="17.140625" style="74" bestFit="1" customWidth="1"/>
    <col min="2045" max="2045" width="16.7109375" style="74" bestFit="1" customWidth="1"/>
    <col min="2046" max="2046" width="11.42578125" style="74"/>
    <col min="2047" max="2047" width="18.7109375" style="74" bestFit="1" customWidth="1"/>
    <col min="2048" max="2296" width="11.42578125" style="74"/>
    <col min="2297" max="2297" width="16.7109375" style="74" customWidth="1"/>
    <col min="2298" max="2298" width="14.85546875" style="74" bestFit="1" customWidth="1"/>
    <col min="2299" max="2299" width="14.28515625" style="74" bestFit="1" customWidth="1"/>
    <col min="2300" max="2300" width="17.140625" style="74" bestFit="1" customWidth="1"/>
    <col min="2301" max="2301" width="16.7109375" style="74" bestFit="1" customWidth="1"/>
    <col min="2302" max="2302" width="11.42578125" style="74"/>
    <col min="2303" max="2303" width="18.7109375" style="74" bestFit="1" customWidth="1"/>
    <col min="2304" max="2552" width="11.42578125" style="74"/>
    <col min="2553" max="2553" width="16.7109375" style="74" customWidth="1"/>
    <col min="2554" max="2554" width="14.85546875" style="74" bestFit="1" customWidth="1"/>
    <col min="2555" max="2555" width="14.28515625" style="74" bestFit="1" customWidth="1"/>
    <col min="2556" max="2556" width="17.140625" style="74" bestFit="1" customWidth="1"/>
    <col min="2557" max="2557" width="16.7109375" style="74" bestFit="1" customWidth="1"/>
    <col min="2558" max="2558" width="11.42578125" style="74"/>
    <col min="2559" max="2559" width="18.7109375" style="74" bestFit="1" customWidth="1"/>
    <col min="2560" max="2808" width="11.42578125" style="74"/>
    <col min="2809" max="2809" width="16.7109375" style="74" customWidth="1"/>
    <col min="2810" max="2810" width="14.85546875" style="74" bestFit="1" customWidth="1"/>
    <col min="2811" max="2811" width="14.28515625" style="74" bestFit="1" customWidth="1"/>
    <col min="2812" max="2812" width="17.140625" style="74" bestFit="1" customWidth="1"/>
    <col min="2813" max="2813" width="16.7109375" style="74" bestFit="1" customWidth="1"/>
    <col min="2814" max="2814" width="11.42578125" style="74"/>
    <col min="2815" max="2815" width="18.7109375" style="74" bestFit="1" customWidth="1"/>
    <col min="2816" max="3064" width="11.42578125" style="74"/>
    <col min="3065" max="3065" width="16.7109375" style="74" customWidth="1"/>
    <col min="3066" max="3066" width="14.85546875" style="74" bestFit="1" customWidth="1"/>
    <col min="3067" max="3067" width="14.28515625" style="74" bestFit="1" customWidth="1"/>
    <col min="3068" max="3068" width="17.140625" style="74" bestFit="1" customWidth="1"/>
    <col min="3069" max="3069" width="16.7109375" style="74" bestFit="1" customWidth="1"/>
    <col min="3070" max="3070" width="11.42578125" style="74"/>
    <col min="3071" max="3071" width="18.7109375" style="74" bestFit="1" customWidth="1"/>
    <col min="3072" max="3320" width="11.42578125" style="74"/>
    <col min="3321" max="3321" width="16.7109375" style="74" customWidth="1"/>
    <col min="3322" max="3322" width="14.85546875" style="74" bestFit="1" customWidth="1"/>
    <col min="3323" max="3323" width="14.28515625" style="74" bestFit="1" customWidth="1"/>
    <col min="3324" max="3324" width="17.140625" style="74" bestFit="1" customWidth="1"/>
    <col min="3325" max="3325" width="16.7109375" style="74" bestFit="1" customWidth="1"/>
    <col min="3326" max="3326" width="11.42578125" style="74"/>
    <col min="3327" max="3327" width="18.7109375" style="74" bestFit="1" customWidth="1"/>
    <col min="3328" max="3576" width="11.42578125" style="74"/>
    <col min="3577" max="3577" width="16.7109375" style="74" customWidth="1"/>
    <col min="3578" max="3578" width="14.85546875" style="74" bestFit="1" customWidth="1"/>
    <col min="3579" max="3579" width="14.28515625" style="74" bestFit="1" customWidth="1"/>
    <col min="3580" max="3580" width="17.140625" style="74" bestFit="1" customWidth="1"/>
    <col min="3581" max="3581" width="16.7109375" style="74" bestFit="1" customWidth="1"/>
    <col min="3582" max="3582" width="11.42578125" style="74"/>
    <col min="3583" max="3583" width="18.7109375" style="74" bestFit="1" customWidth="1"/>
    <col min="3584" max="3832" width="11.42578125" style="74"/>
    <col min="3833" max="3833" width="16.7109375" style="74" customWidth="1"/>
    <col min="3834" max="3834" width="14.85546875" style="74" bestFit="1" customWidth="1"/>
    <col min="3835" max="3835" width="14.28515625" style="74" bestFit="1" customWidth="1"/>
    <col min="3836" max="3836" width="17.140625" style="74" bestFit="1" customWidth="1"/>
    <col min="3837" max="3837" width="16.7109375" style="74" bestFit="1" customWidth="1"/>
    <col min="3838" max="3838" width="11.42578125" style="74"/>
    <col min="3839" max="3839" width="18.7109375" style="74" bestFit="1" customWidth="1"/>
    <col min="3840" max="4088" width="11.42578125" style="74"/>
    <col min="4089" max="4089" width="16.7109375" style="74" customWidth="1"/>
    <col min="4090" max="4090" width="14.85546875" style="74" bestFit="1" customWidth="1"/>
    <col min="4091" max="4091" width="14.28515625" style="74" bestFit="1" customWidth="1"/>
    <col min="4092" max="4092" width="17.140625" style="74" bestFit="1" customWidth="1"/>
    <col min="4093" max="4093" width="16.7109375" style="74" bestFit="1" customWidth="1"/>
    <col min="4094" max="4094" width="11.42578125" style="74"/>
    <col min="4095" max="4095" width="18.7109375" style="74" bestFit="1" customWidth="1"/>
    <col min="4096" max="4344" width="11.42578125" style="74"/>
    <col min="4345" max="4345" width="16.7109375" style="74" customWidth="1"/>
    <col min="4346" max="4346" width="14.85546875" style="74" bestFit="1" customWidth="1"/>
    <col min="4347" max="4347" width="14.28515625" style="74" bestFit="1" customWidth="1"/>
    <col min="4348" max="4348" width="17.140625" style="74" bestFit="1" customWidth="1"/>
    <col min="4349" max="4349" width="16.7109375" style="74" bestFit="1" customWidth="1"/>
    <col min="4350" max="4350" width="11.42578125" style="74"/>
    <col min="4351" max="4351" width="18.7109375" style="74" bestFit="1" customWidth="1"/>
    <col min="4352" max="4600" width="11.42578125" style="74"/>
    <col min="4601" max="4601" width="16.7109375" style="74" customWidth="1"/>
    <col min="4602" max="4602" width="14.85546875" style="74" bestFit="1" customWidth="1"/>
    <col min="4603" max="4603" width="14.28515625" style="74" bestFit="1" customWidth="1"/>
    <col min="4604" max="4604" width="17.140625" style="74" bestFit="1" customWidth="1"/>
    <col min="4605" max="4605" width="16.7109375" style="74" bestFit="1" customWidth="1"/>
    <col min="4606" max="4606" width="11.42578125" style="74"/>
    <col min="4607" max="4607" width="18.7109375" style="74" bestFit="1" customWidth="1"/>
    <col min="4608" max="4856" width="11.42578125" style="74"/>
    <col min="4857" max="4857" width="16.7109375" style="74" customWidth="1"/>
    <col min="4858" max="4858" width="14.85546875" style="74" bestFit="1" customWidth="1"/>
    <col min="4859" max="4859" width="14.28515625" style="74" bestFit="1" customWidth="1"/>
    <col min="4860" max="4860" width="17.140625" style="74" bestFit="1" customWidth="1"/>
    <col min="4861" max="4861" width="16.7109375" style="74" bestFit="1" customWidth="1"/>
    <col min="4862" max="4862" width="11.42578125" style="74"/>
    <col min="4863" max="4863" width="18.7109375" style="74" bestFit="1" customWidth="1"/>
    <col min="4864" max="5112" width="11.42578125" style="74"/>
    <col min="5113" max="5113" width="16.7109375" style="74" customWidth="1"/>
    <col min="5114" max="5114" width="14.85546875" style="74" bestFit="1" customWidth="1"/>
    <col min="5115" max="5115" width="14.28515625" style="74" bestFit="1" customWidth="1"/>
    <col min="5116" max="5116" width="17.140625" style="74" bestFit="1" customWidth="1"/>
    <col min="5117" max="5117" width="16.7109375" style="74" bestFit="1" customWidth="1"/>
    <col min="5118" max="5118" width="11.42578125" style="74"/>
    <col min="5119" max="5119" width="18.7109375" style="74" bestFit="1" customWidth="1"/>
    <col min="5120" max="5368" width="11.42578125" style="74"/>
    <col min="5369" max="5369" width="16.7109375" style="74" customWidth="1"/>
    <col min="5370" max="5370" width="14.85546875" style="74" bestFit="1" customWidth="1"/>
    <col min="5371" max="5371" width="14.28515625" style="74" bestFit="1" customWidth="1"/>
    <col min="5372" max="5372" width="17.140625" style="74" bestFit="1" customWidth="1"/>
    <col min="5373" max="5373" width="16.7109375" style="74" bestFit="1" customWidth="1"/>
    <col min="5374" max="5374" width="11.42578125" style="74"/>
    <col min="5375" max="5375" width="18.7109375" style="74" bestFit="1" customWidth="1"/>
    <col min="5376" max="5624" width="11.42578125" style="74"/>
    <col min="5625" max="5625" width="16.7109375" style="74" customWidth="1"/>
    <col min="5626" max="5626" width="14.85546875" style="74" bestFit="1" customWidth="1"/>
    <col min="5627" max="5627" width="14.28515625" style="74" bestFit="1" customWidth="1"/>
    <col min="5628" max="5628" width="17.140625" style="74" bestFit="1" customWidth="1"/>
    <col min="5629" max="5629" width="16.7109375" style="74" bestFit="1" customWidth="1"/>
    <col min="5630" max="5630" width="11.42578125" style="74"/>
    <col min="5631" max="5631" width="18.7109375" style="74" bestFit="1" customWidth="1"/>
    <col min="5632" max="5880" width="11.42578125" style="74"/>
    <col min="5881" max="5881" width="16.7109375" style="74" customWidth="1"/>
    <col min="5882" max="5882" width="14.85546875" style="74" bestFit="1" customWidth="1"/>
    <col min="5883" max="5883" width="14.28515625" style="74" bestFit="1" customWidth="1"/>
    <col min="5884" max="5884" width="17.140625" style="74" bestFit="1" customWidth="1"/>
    <col min="5885" max="5885" width="16.7109375" style="74" bestFit="1" customWidth="1"/>
    <col min="5886" max="5886" width="11.42578125" style="74"/>
    <col min="5887" max="5887" width="18.7109375" style="74" bestFit="1" customWidth="1"/>
    <col min="5888" max="6136" width="11.42578125" style="74"/>
    <col min="6137" max="6137" width="16.7109375" style="74" customWidth="1"/>
    <col min="6138" max="6138" width="14.85546875" style="74" bestFit="1" customWidth="1"/>
    <col min="6139" max="6139" width="14.28515625" style="74" bestFit="1" customWidth="1"/>
    <col min="6140" max="6140" width="17.140625" style="74" bestFit="1" customWidth="1"/>
    <col min="6141" max="6141" width="16.7109375" style="74" bestFit="1" customWidth="1"/>
    <col min="6142" max="6142" width="11.42578125" style="74"/>
    <col min="6143" max="6143" width="18.7109375" style="74" bestFit="1" customWidth="1"/>
    <col min="6144" max="6392" width="11.42578125" style="74"/>
    <col min="6393" max="6393" width="16.7109375" style="74" customWidth="1"/>
    <col min="6394" max="6394" width="14.85546875" style="74" bestFit="1" customWidth="1"/>
    <col min="6395" max="6395" width="14.28515625" style="74" bestFit="1" customWidth="1"/>
    <col min="6396" max="6396" width="17.140625" style="74" bestFit="1" customWidth="1"/>
    <col min="6397" max="6397" width="16.7109375" style="74" bestFit="1" customWidth="1"/>
    <col min="6398" max="6398" width="11.42578125" style="74"/>
    <col min="6399" max="6399" width="18.7109375" style="74" bestFit="1" customWidth="1"/>
    <col min="6400" max="6648" width="11.42578125" style="74"/>
    <col min="6649" max="6649" width="16.7109375" style="74" customWidth="1"/>
    <col min="6650" max="6650" width="14.85546875" style="74" bestFit="1" customWidth="1"/>
    <col min="6651" max="6651" width="14.28515625" style="74" bestFit="1" customWidth="1"/>
    <col min="6652" max="6652" width="17.140625" style="74" bestFit="1" customWidth="1"/>
    <col min="6653" max="6653" width="16.7109375" style="74" bestFit="1" customWidth="1"/>
    <col min="6654" max="6654" width="11.42578125" style="74"/>
    <col min="6655" max="6655" width="18.7109375" style="74" bestFit="1" customWidth="1"/>
    <col min="6656" max="6904" width="11.42578125" style="74"/>
    <col min="6905" max="6905" width="16.7109375" style="74" customWidth="1"/>
    <col min="6906" max="6906" width="14.85546875" style="74" bestFit="1" customWidth="1"/>
    <col min="6907" max="6907" width="14.28515625" style="74" bestFit="1" customWidth="1"/>
    <col min="6908" max="6908" width="17.140625" style="74" bestFit="1" customWidth="1"/>
    <col min="6909" max="6909" width="16.7109375" style="74" bestFit="1" customWidth="1"/>
    <col min="6910" max="6910" width="11.42578125" style="74"/>
    <col min="6911" max="6911" width="18.7109375" style="74" bestFit="1" customWidth="1"/>
    <col min="6912" max="7160" width="11.42578125" style="74"/>
    <col min="7161" max="7161" width="16.7109375" style="74" customWidth="1"/>
    <col min="7162" max="7162" width="14.85546875" style="74" bestFit="1" customWidth="1"/>
    <col min="7163" max="7163" width="14.28515625" style="74" bestFit="1" customWidth="1"/>
    <col min="7164" max="7164" width="17.140625" style="74" bestFit="1" customWidth="1"/>
    <col min="7165" max="7165" width="16.7109375" style="74" bestFit="1" customWidth="1"/>
    <col min="7166" max="7166" width="11.42578125" style="74"/>
    <col min="7167" max="7167" width="18.7109375" style="74" bestFit="1" customWidth="1"/>
    <col min="7168" max="7416" width="11.42578125" style="74"/>
    <col min="7417" max="7417" width="16.7109375" style="74" customWidth="1"/>
    <col min="7418" max="7418" width="14.85546875" style="74" bestFit="1" customWidth="1"/>
    <col min="7419" max="7419" width="14.28515625" style="74" bestFit="1" customWidth="1"/>
    <col min="7420" max="7420" width="17.140625" style="74" bestFit="1" customWidth="1"/>
    <col min="7421" max="7421" width="16.7109375" style="74" bestFit="1" customWidth="1"/>
    <col min="7422" max="7422" width="11.42578125" style="74"/>
    <col min="7423" max="7423" width="18.7109375" style="74" bestFit="1" customWidth="1"/>
    <col min="7424" max="7672" width="11.42578125" style="74"/>
    <col min="7673" max="7673" width="16.7109375" style="74" customWidth="1"/>
    <col min="7674" max="7674" width="14.85546875" style="74" bestFit="1" customWidth="1"/>
    <col min="7675" max="7675" width="14.28515625" style="74" bestFit="1" customWidth="1"/>
    <col min="7676" max="7676" width="17.140625" style="74" bestFit="1" customWidth="1"/>
    <col min="7677" max="7677" width="16.7109375" style="74" bestFit="1" customWidth="1"/>
    <col min="7678" max="7678" width="11.42578125" style="74"/>
    <col min="7679" max="7679" width="18.7109375" style="74" bestFit="1" customWidth="1"/>
    <col min="7680" max="7928" width="11.42578125" style="74"/>
    <col min="7929" max="7929" width="16.7109375" style="74" customWidth="1"/>
    <col min="7930" max="7930" width="14.85546875" style="74" bestFit="1" customWidth="1"/>
    <col min="7931" max="7931" width="14.28515625" style="74" bestFit="1" customWidth="1"/>
    <col min="7932" max="7932" width="17.140625" style="74" bestFit="1" customWidth="1"/>
    <col min="7933" max="7933" width="16.7109375" style="74" bestFit="1" customWidth="1"/>
    <col min="7934" max="7934" width="11.42578125" style="74"/>
    <col min="7935" max="7935" width="18.7109375" style="74" bestFit="1" customWidth="1"/>
    <col min="7936" max="8184" width="11.42578125" style="74"/>
    <col min="8185" max="8185" width="16.7109375" style="74" customWidth="1"/>
    <col min="8186" max="8186" width="14.85546875" style="74" bestFit="1" customWidth="1"/>
    <col min="8187" max="8187" width="14.28515625" style="74" bestFit="1" customWidth="1"/>
    <col min="8188" max="8188" width="17.140625" style="74" bestFit="1" customWidth="1"/>
    <col min="8189" max="8189" width="16.7109375" style="74" bestFit="1" customWidth="1"/>
    <col min="8190" max="8190" width="11.42578125" style="74"/>
    <col min="8191" max="8191" width="18.7109375" style="74" bestFit="1" customWidth="1"/>
    <col min="8192" max="8440" width="11.42578125" style="74"/>
    <col min="8441" max="8441" width="16.7109375" style="74" customWidth="1"/>
    <col min="8442" max="8442" width="14.85546875" style="74" bestFit="1" customWidth="1"/>
    <col min="8443" max="8443" width="14.28515625" style="74" bestFit="1" customWidth="1"/>
    <col min="8444" max="8444" width="17.140625" style="74" bestFit="1" customWidth="1"/>
    <col min="8445" max="8445" width="16.7109375" style="74" bestFit="1" customWidth="1"/>
    <col min="8446" max="8446" width="11.42578125" style="74"/>
    <col min="8447" max="8447" width="18.7109375" style="74" bestFit="1" customWidth="1"/>
    <col min="8448" max="8696" width="11.42578125" style="74"/>
    <col min="8697" max="8697" width="16.7109375" style="74" customWidth="1"/>
    <col min="8698" max="8698" width="14.85546875" style="74" bestFit="1" customWidth="1"/>
    <col min="8699" max="8699" width="14.28515625" style="74" bestFit="1" customWidth="1"/>
    <col min="8700" max="8700" width="17.140625" style="74" bestFit="1" customWidth="1"/>
    <col min="8701" max="8701" width="16.7109375" style="74" bestFit="1" customWidth="1"/>
    <col min="8702" max="8702" width="11.42578125" style="74"/>
    <col min="8703" max="8703" width="18.7109375" style="74" bestFit="1" customWidth="1"/>
    <col min="8704" max="8952" width="11.42578125" style="74"/>
    <col min="8953" max="8953" width="16.7109375" style="74" customWidth="1"/>
    <col min="8954" max="8954" width="14.85546875" style="74" bestFit="1" customWidth="1"/>
    <col min="8955" max="8955" width="14.28515625" style="74" bestFit="1" customWidth="1"/>
    <col min="8956" max="8956" width="17.140625" style="74" bestFit="1" customWidth="1"/>
    <col min="8957" max="8957" width="16.7109375" style="74" bestFit="1" customWidth="1"/>
    <col min="8958" max="8958" width="11.42578125" style="74"/>
    <col min="8959" max="8959" width="18.7109375" style="74" bestFit="1" customWidth="1"/>
    <col min="8960" max="9208" width="11.42578125" style="74"/>
    <col min="9209" max="9209" width="16.7109375" style="74" customWidth="1"/>
    <col min="9210" max="9210" width="14.85546875" style="74" bestFit="1" customWidth="1"/>
    <col min="9211" max="9211" width="14.28515625" style="74" bestFit="1" customWidth="1"/>
    <col min="9212" max="9212" width="17.140625" style="74" bestFit="1" customWidth="1"/>
    <col min="9213" max="9213" width="16.7109375" style="74" bestFit="1" customWidth="1"/>
    <col min="9214" max="9214" width="11.42578125" style="74"/>
    <col min="9215" max="9215" width="18.7109375" style="74" bestFit="1" customWidth="1"/>
    <col min="9216" max="9464" width="11.42578125" style="74"/>
    <col min="9465" max="9465" width="16.7109375" style="74" customWidth="1"/>
    <col min="9466" max="9466" width="14.85546875" style="74" bestFit="1" customWidth="1"/>
    <col min="9467" max="9467" width="14.28515625" style="74" bestFit="1" customWidth="1"/>
    <col min="9468" max="9468" width="17.140625" style="74" bestFit="1" customWidth="1"/>
    <col min="9469" max="9469" width="16.7109375" style="74" bestFit="1" customWidth="1"/>
    <col min="9470" max="9470" width="11.42578125" style="74"/>
    <col min="9471" max="9471" width="18.7109375" style="74" bestFit="1" customWidth="1"/>
    <col min="9472" max="9720" width="11.42578125" style="74"/>
    <col min="9721" max="9721" width="16.7109375" style="74" customWidth="1"/>
    <col min="9722" max="9722" width="14.85546875" style="74" bestFit="1" customWidth="1"/>
    <col min="9723" max="9723" width="14.28515625" style="74" bestFit="1" customWidth="1"/>
    <col min="9724" max="9724" width="17.140625" style="74" bestFit="1" customWidth="1"/>
    <col min="9725" max="9725" width="16.7109375" style="74" bestFit="1" customWidth="1"/>
    <col min="9726" max="9726" width="11.42578125" style="74"/>
    <col min="9727" max="9727" width="18.7109375" style="74" bestFit="1" customWidth="1"/>
    <col min="9728" max="9976" width="11.42578125" style="74"/>
    <col min="9977" max="9977" width="16.7109375" style="74" customWidth="1"/>
    <col min="9978" max="9978" width="14.85546875" style="74" bestFit="1" customWidth="1"/>
    <col min="9979" max="9979" width="14.28515625" style="74" bestFit="1" customWidth="1"/>
    <col min="9980" max="9980" width="17.140625" style="74" bestFit="1" customWidth="1"/>
    <col min="9981" max="9981" width="16.7109375" style="74" bestFit="1" customWidth="1"/>
    <col min="9982" max="9982" width="11.42578125" style="74"/>
    <col min="9983" max="9983" width="18.7109375" style="74" bestFit="1" customWidth="1"/>
    <col min="9984" max="10232" width="11.42578125" style="74"/>
    <col min="10233" max="10233" width="16.7109375" style="74" customWidth="1"/>
    <col min="10234" max="10234" width="14.85546875" style="74" bestFit="1" customWidth="1"/>
    <col min="10235" max="10235" width="14.28515625" style="74" bestFit="1" customWidth="1"/>
    <col min="10236" max="10236" width="17.140625" style="74" bestFit="1" customWidth="1"/>
    <col min="10237" max="10237" width="16.7109375" style="74" bestFit="1" customWidth="1"/>
    <col min="10238" max="10238" width="11.42578125" style="74"/>
    <col min="10239" max="10239" width="18.7109375" style="74" bestFit="1" customWidth="1"/>
    <col min="10240" max="10488" width="11.42578125" style="74"/>
    <col min="10489" max="10489" width="16.7109375" style="74" customWidth="1"/>
    <col min="10490" max="10490" width="14.85546875" style="74" bestFit="1" customWidth="1"/>
    <col min="10491" max="10491" width="14.28515625" style="74" bestFit="1" customWidth="1"/>
    <col min="10492" max="10492" width="17.140625" style="74" bestFit="1" customWidth="1"/>
    <col min="10493" max="10493" width="16.7109375" style="74" bestFit="1" customWidth="1"/>
    <col min="10494" max="10494" width="11.42578125" style="74"/>
    <col min="10495" max="10495" width="18.7109375" style="74" bestFit="1" customWidth="1"/>
    <col min="10496" max="10744" width="11.42578125" style="74"/>
    <col min="10745" max="10745" width="16.7109375" style="74" customWidth="1"/>
    <col min="10746" max="10746" width="14.85546875" style="74" bestFit="1" customWidth="1"/>
    <col min="10747" max="10747" width="14.28515625" style="74" bestFit="1" customWidth="1"/>
    <col min="10748" max="10748" width="17.140625" style="74" bestFit="1" customWidth="1"/>
    <col min="10749" max="10749" width="16.7109375" style="74" bestFit="1" customWidth="1"/>
    <col min="10750" max="10750" width="11.42578125" style="74"/>
    <col min="10751" max="10751" width="18.7109375" style="74" bestFit="1" customWidth="1"/>
    <col min="10752" max="11000" width="11.42578125" style="74"/>
    <col min="11001" max="11001" width="16.7109375" style="74" customWidth="1"/>
    <col min="11002" max="11002" width="14.85546875" style="74" bestFit="1" customWidth="1"/>
    <col min="11003" max="11003" width="14.28515625" style="74" bestFit="1" customWidth="1"/>
    <col min="11004" max="11004" width="17.140625" style="74" bestFit="1" customWidth="1"/>
    <col min="11005" max="11005" width="16.7109375" style="74" bestFit="1" customWidth="1"/>
    <col min="11006" max="11006" width="11.42578125" style="74"/>
    <col min="11007" max="11007" width="18.7109375" style="74" bestFit="1" customWidth="1"/>
    <col min="11008" max="11256" width="11.42578125" style="74"/>
    <col min="11257" max="11257" width="16.7109375" style="74" customWidth="1"/>
    <col min="11258" max="11258" width="14.85546875" style="74" bestFit="1" customWidth="1"/>
    <col min="11259" max="11259" width="14.28515625" style="74" bestFit="1" customWidth="1"/>
    <col min="11260" max="11260" width="17.140625" style="74" bestFit="1" customWidth="1"/>
    <col min="11261" max="11261" width="16.7109375" style="74" bestFit="1" customWidth="1"/>
    <col min="11262" max="11262" width="11.42578125" style="74"/>
    <col min="11263" max="11263" width="18.7109375" style="74" bestFit="1" customWidth="1"/>
    <col min="11264" max="11512" width="11.42578125" style="74"/>
    <col min="11513" max="11513" width="16.7109375" style="74" customWidth="1"/>
    <col min="11514" max="11514" width="14.85546875" style="74" bestFit="1" customWidth="1"/>
    <col min="11515" max="11515" width="14.28515625" style="74" bestFit="1" customWidth="1"/>
    <col min="11516" max="11516" width="17.140625" style="74" bestFit="1" customWidth="1"/>
    <col min="11517" max="11517" width="16.7109375" style="74" bestFit="1" customWidth="1"/>
    <col min="11518" max="11518" width="11.42578125" style="74"/>
    <col min="11519" max="11519" width="18.7109375" style="74" bestFit="1" customWidth="1"/>
    <col min="11520" max="11768" width="11.42578125" style="74"/>
    <col min="11769" max="11769" width="16.7109375" style="74" customWidth="1"/>
    <col min="11770" max="11770" width="14.85546875" style="74" bestFit="1" customWidth="1"/>
    <col min="11771" max="11771" width="14.28515625" style="74" bestFit="1" customWidth="1"/>
    <col min="11772" max="11772" width="17.140625" style="74" bestFit="1" customWidth="1"/>
    <col min="11773" max="11773" width="16.7109375" style="74" bestFit="1" customWidth="1"/>
    <col min="11774" max="11774" width="11.42578125" style="74"/>
    <col min="11775" max="11775" width="18.7109375" style="74" bestFit="1" customWidth="1"/>
    <col min="11776" max="12024" width="11.42578125" style="74"/>
    <col min="12025" max="12025" width="16.7109375" style="74" customWidth="1"/>
    <col min="12026" max="12026" width="14.85546875" style="74" bestFit="1" customWidth="1"/>
    <col min="12027" max="12027" width="14.28515625" style="74" bestFit="1" customWidth="1"/>
    <col min="12028" max="12028" width="17.140625" style="74" bestFit="1" customWidth="1"/>
    <col min="12029" max="12029" width="16.7109375" style="74" bestFit="1" customWidth="1"/>
    <col min="12030" max="12030" width="11.42578125" style="74"/>
    <col min="12031" max="12031" width="18.7109375" style="74" bestFit="1" customWidth="1"/>
    <col min="12032" max="12280" width="11.42578125" style="74"/>
    <col min="12281" max="12281" width="16.7109375" style="74" customWidth="1"/>
    <col min="12282" max="12282" width="14.85546875" style="74" bestFit="1" customWidth="1"/>
    <col min="12283" max="12283" width="14.28515625" style="74" bestFit="1" customWidth="1"/>
    <col min="12284" max="12284" width="17.140625" style="74" bestFit="1" customWidth="1"/>
    <col min="12285" max="12285" width="16.7109375" style="74" bestFit="1" customWidth="1"/>
    <col min="12286" max="12286" width="11.42578125" style="74"/>
    <col min="12287" max="12287" width="18.7109375" style="74" bestFit="1" customWidth="1"/>
    <col min="12288" max="12536" width="11.42578125" style="74"/>
    <col min="12537" max="12537" width="16.7109375" style="74" customWidth="1"/>
    <col min="12538" max="12538" width="14.85546875" style="74" bestFit="1" customWidth="1"/>
    <col min="12539" max="12539" width="14.28515625" style="74" bestFit="1" customWidth="1"/>
    <col min="12540" max="12540" width="17.140625" style="74" bestFit="1" customWidth="1"/>
    <col min="12541" max="12541" width="16.7109375" style="74" bestFit="1" customWidth="1"/>
    <col min="12542" max="12542" width="11.42578125" style="74"/>
    <col min="12543" max="12543" width="18.7109375" style="74" bestFit="1" customWidth="1"/>
    <col min="12544" max="12792" width="11.42578125" style="74"/>
    <col min="12793" max="12793" width="16.7109375" style="74" customWidth="1"/>
    <col min="12794" max="12794" width="14.85546875" style="74" bestFit="1" customWidth="1"/>
    <col min="12795" max="12795" width="14.28515625" style="74" bestFit="1" customWidth="1"/>
    <col min="12796" max="12796" width="17.140625" style="74" bestFit="1" customWidth="1"/>
    <col min="12797" max="12797" width="16.7109375" style="74" bestFit="1" customWidth="1"/>
    <col min="12798" max="12798" width="11.42578125" style="74"/>
    <col min="12799" max="12799" width="18.7109375" style="74" bestFit="1" customWidth="1"/>
    <col min="12800" max="13048" width="11.42578125" style="74"/>
    <col min="13049" max="13049" width="16.7109375" style="74" customWidth="1"/>
    <col min="13050" max="13050" width="14.85546875" style="74" bestFit="1" customWidth="1"/>
    <col min="13051" max="13051" width="14.28515625" style="74" bestFit="1" customWidth="1"/>
    <col min="13052" max="13052" width="17.140625" style="74" bestFit="1" customWidth="1"/>
    <col min="13053" max="13053" width="16.7109375" style="74" bestFit="1" customWidth="1"/>
    <col min="13054" max="13054" width="11.42578125" style="74"/>
    <col min="13055" max="13055" width="18.7109375" style="74" bestFit="1" customWidth="1"/>
    <col min="13056" max="13304" width="11.42578125" style="74"/>
    <col min="13305" max="13305" width="16.7109375" style="74" customWidth="1"/>
    <col min="13306" max="13306" width="14.85546875" style="74" bestFit="1" customWidth="1"/>
    <col min="13307" max="13307" width="14.28515625" style="74" bestFit="1" customWidth="1"/>
    <col min="13308" max="13308" width="17.140625" style="74" bestFit="1" customWidth="1"/>
    <col min="13309" max="13309" width="16.7109375" style="74" bestFit="1" customWidth="1"/>
    <col min="13310" max="13310" width="11.42578125" style="74"/>
    <col min="13311" max="13311" width="18.7109375" style="74" bestFit="1" customWidth="1"/>
    <col min="13312" max="13560" width="11.42578125" style="74"/>
    <col min="13561" max="13561" width="16.7109375" style="74" customWidth="1"/>
    <col min="13562" max="13562" width="14.85546875" style="74" bestFit="1" customWidth="1"/>
    <col min="13563" max="13563" width="14.28515625" style="74" bestFit="1" customWidth="1"/>
    <col min="13564" max="13564" width="17.140625" style="74" bestFit="1" customWidth="1"/>
    <col min="13565" max="13565" width="16.7109375" style="74" bestFit="1" customWidth="1"/>
    <col min="13566" max="13566" width="11.42578125" style="74"/>
    <col min="13567" max="13567" width="18.7109375" style="74" bestFit="1" customWidth="1"/>
    <col min="13568" max="13816" width="11.42578125" style="74"/>
    <col min="13817" max="13817" width="16.7109375" style="74" customWidth="1"/>
    <col min="13818" max="13818" width="14.85546875" style="74" bestFit="1" customWidth="1"/>
    <col min="13819" max="13819" width="14.28515625" style="74" bestFit="1" customWidth="1"/>
    <col min="13820" max="13820" width="17.140625" style="74" bestFit="1" customWidth="1"/>
    <col min="13821" max="13821" width="16.7109375" style="74" bestFit="1" customWidth="1"/>
    <col min="13822" max="13822" width="11.42578125" style="74"/>
    <col min="13823" max="13823" width="18.7109375" style="74" bestFit="1" customWidth="1"/>
    <col min="13824" max="14072" width="11.42578125" style="74"/>
    <col min="14073" max="14073" width="16.7109375" style="74" customWidth="1"/>
    <col min="14074" max="14074" width="14.85546875" style="74" bestFit="1" customWidth="1"/>
    <col min="14075" max="14075" width="14.28515625" style="74" bestFit="1" customWidth="1"/>
    <col min="14076" max="14076" width="17.140625" style="74" bestFit="1" customWidth="1"/>
    <col min="14077" max="14077" width="16.7109375" style="74" bestFit="1" customWidth="1"/>
    <col min="14078" max="14078" width="11.42578125" style="74"/>
    <col min="14079" max="14079" width="18.7109375" style="74" bestFit="1" customWidth="1"/>
    <col min="14080" max="14328" width="11.42578125" style="74"/>
    <col min="14329" max="14329" width="16.7109375" style="74" customWidth="1"/>
    <col min="14330" max="14330" width="14.85546875" style="74" bestFit="1" customWidth="1"/>
    <col min="14331" max="14331" width="14.28515625" style="74" bestFit="1" customWidth="1"/>
    <col min="14332" max="14332" width="17.140625" style="74" bestFit="1" customWidth="1"/>
    <col min="14333" max="14333" width="16.7109375" style="74" bestFit="1" customWidth="1"/>
    <col min="14334" max="14334" width="11.42578125" style="74"/>
    <col min="14335" max="14335" width="18.7109375" style="74" bestFit="1" customWidth="1"/>
    <col min="14336" max="14584" width="11.42578125" style="74"/>
    <col min="14585" max="14585" width="16.7109375" style="74" customWidth="1"/>
    <col min="14586" max="14586" width="14.85546875" style="74" bestFit="1" customWidth="1"/>
    <col min="14587" max="14587" width="14.28515625" style="74" bestFit="1" customWidth="1"/>
    <col min="14588" max="14588" width="17.140625" style="74" bestFit="1" customWidth="1"/>
    <col min="14589" max="14589" width="16.7109375" style="74" bestFit="1" customWidth="1"/>
    <col min="14590" max="14590" width="11.42578125" style="74"/>
    <col min="14591" max="14591" width="18.7109375" style="74" bestFit="1" customWidth="1"/>
    <col min="14592" max="14840" width="11.42578125" style="74"/>
    <col min="14841" max="14841" width="16.7109375" style="74" customWidth="1"/>
    <col min="14842" max="14842" width="14.85546875" style="74" bestFit="1" customWidth="1"/>
    <col min="14843" max="14843" width="14.28515625" style="74" bestFit="1" customWidth="1"/>
    <col min="14844" max="14844" width="17.140625" style="74" bestFit="1" customWidth="1"/>
    <col min="14845" max="14845" width="16.7109375" style="74" bestFit="1" customWidth="1"/>
    <col min="14846" max="14846" width="11.42578125" style="74"/>
    <col min="14847" max="14847" width="18.7109375" style="74" bestFit="1" customWidth="1"/>
    <col min="14848" max="15096" width="11.42578125" style="74"/>
    <col min="15097" max="15097" width="16.7109375" style="74" customWidth="1"/>
    <col min="15098" max="15098" width="14.85546875" style="74" bestFit="1" customWidth="1"/>
    <col min="15099" max="15099" width="14.28515625" style="74" bestFit="1" customWidth="1"/>
    <col min="15100" max="15100" width="17.140625" style="74" bestFit="1" customWidth="1"/>
    <col min="15101" max="15101" width="16.7109375" style="74" bestFit="1" customWidth="1"/>
    <col min="15102" max="15102" width="11.42578125" style="74"/>
    <col min="15103" max="15103" width="18.7109375" style="74" bestFit="1" customWidth="1"/>
    <col min="15104" max="15352" width="11.42578125" style="74"/>
    <col min="15353" max="15353" width="16.7109375" style="74" customWidth="1"/>
    <col min="15354" max="15354" width="14.85546875" style="74" bestFit="1" customWidth="1"/>
    <col min="15355" max="15355" width="14.28515625" style="74" bestFit="1" customWidth="1"/>
    <col min="15356" max="15356" width="17.140625" style="74" bestFit="1" customWidth="1"/>
    <col min="15357" max="15357" width="16.7109375" style="74" bestFit="1" customWidth="1"/>
    <col min="15358" max="15358" width="11.42578125" style="74"/>
    <col min="15359" max="15359" width="18.7109375" style="74" bestFit="1" customWidth="1"/>
    <col min="15360" max="15608" width="11.42578125" style="74"/>
    <col min="15609" max="15609" width="16.7109375" style="74" customWidth="1"/>
    <col min="15610" max="15610" width="14.85546875" style="74" bestFit="1" customWidth="1"/>
    <col min="15611" max="15611" width="14.28515625" style="74" bestFit="1" customWidth="1"/>
    <col min="15612" max="15612" width="17.140625" style="74" bestFit="1" customWidth="1"/>
    <col min="15613" max="15613" width="16.7109375" style="74" bestFit="1" customWidth="1"/>
    <col min="15614" max="15614" width="11.42578125" style="74"/>
    <col min="15615" max="15615" width="18.7109375" style="74" bestFit="1" customWidth="1"/>
    <col min="15616" max="15864" width="11.42578125" style="74"/>
    <col min="15865" max="15865" width="16.7109375" style="74" customWidth="1"/>
    <col min="15866" max="15866" width="14.85546875" style="74" bestFit="1" customWidth="1"/>
    <col min="15867" max="15867" width="14.28515625" style="74" bestFit="1" customWidth="1"/>
    <col min="15868" max="15868" width="17.140625" style="74" bestFit="1" customWidth="1"/>
    <col min="15869" max="15869" width="16.7109375" style="74" bestFit="1" customWidth="1"/>
    <col min="15870" max="15870" width="11.42578125" style="74"/>
    <col min="15871" max="15871" width="18.7109375" style="74" bestFit="1" customWidth="1"/>
    <col min="15872" max="16120" width="11.42578125" style="74"/>
    <col min="16121" max="16121" width="16.7109375" style="74" customWidth="1"/>
    <col min="16122" max="16122" width="14.85546875" style="74" bestFit="1" customWidth="1"/>
    <col min="16123" max="16123" width="14.28515625" style="74" bestFit="1" customWidth="1"/>
    <col min="16124" max="16124" width="17.140625" style="74" bestFit="1" customWidth="1"/>
    <col min="16125" max="16125" width="16.7109375" style="74" bestFit="1" customWidth="1"/>
    <col min="16126" max="16126" width="11.42578125" style="74"/>
    <col min="16127" max="16127" width="18.7109375" style="74" bestFit="1" customWidth="1"/>
    <col min="16128" max="16384" width="11.42578125" style="74"/>
  </cols>
  <sheetData>
    <row r="2" spans="1:8" ht="30.75" customHeight="1" x14ac:dyDescent="0.25">
      <c r="A2" s="71" t="s">
        <v>549</v>
      </c>
      <c r="B2" s="72" t="s">
        <v>550</v>
      </c>
      <c r="C2" s="73" t="s">
        <v>551</v>
      </c>
      <c r="D2" s="72" t="s">
        <v>552</v>
      </c>
      <c r="E2" s="73" t="s">
        <v>553</v>
      </c>
      <c r="F2" s="72" t="s">
        <v>554</v>
      </c>
      <c r="G2" s="73" t="s">
        <v>555</v>
      </c>
      <c r="H2" s="72" t="s">
        <v>556</v>
      </c>
    </row>
    <row r="3" spans="1:8" ht="15.75" x14ac:dyDescent="0.25">
      <c r="A3" s="75" t="s">
        <v>557</v>
      </c>
      <c r="B3" s="76">
        <f>+'ÉLÉVATION SUD'!AU176</f>
        <v>53</v>
      </c>
      <c r="C3" s="77">
        <f>+'ÉLÉVATION EST'!AU71</f>
        <v>26</v>
      </c>
      <c r="D3" s="76">
        <f>+'ÉLÉVATION OUEST'!AU137</f>
        <v>72</v>
      </c>
      <c r="E3" s="77">
        <f>+'ÉLÉVATION NORD'!AT52</f>
        <v>19</v>
      </c>
      <c r="F3" s="76">
        <f>+TOITURES!AA54</f>
        <v>5</v>
      </c>
      <c r="G3" s="77">
        <f>+'COURS INTÉRIEURES'!AU45</f>
        <v>28</v>
      </c>
      <c r="H3" s="78">
        <f>SUM(B3:G3)</f>
        <v>203</v>
      </c>
    </row>
    <row r="4" spans="1:8" ht="15.75" x14ac:dyDescent="0.25">
      <c r="A4" s="75" t="s">
        <v>581</v>
      </c>
      <c r="B4" s="76">
        <f>+'ÉLÉVATION SUD'!AV176</f>
        <v>41</v>
      </c>
      <c r="C4" s="77">
        <f>+'ÉLÉVATION EST'!AV71</f>
        <v>11</v>
      </c>
      <c r="D4" s="76">
        <f>+'ÉLÉVATION OUEST'!AV137</f>
        <v>5</v>
      </c>
      <c r="E4" s="77">
        <f>+'ÉLÉVATION NORD'!AU52</f>
        <v>3</v>
      </c>
      <c r="F4" s="76">
        <f>+TOITURES!AB54</f>
        <v>33</v>
      </c>
      <c r="G4" s="77">
        <f>+'COURS INTÉRIEURES'!AV45</f>
        <v>8</v>
      </c>
      <c r="H4" s="78">
        <f>SUM(B4:G4)</f>
        <v>101</v>
      </c>
    </row>
    <row r="5" spans="1:8" ht="15.75" x14ac:dyDescent="0.25">
      <c r="A5" s="75" t="s">
        <v>582</v>
      </c>
      <c r="B5" s="76">
        <f>+'ÉLÉVATION SUD'!AW176</f>
        <v>33</v>
      </c>
      <c r="C5" s="77">
        <f>+'ÉLÉVATION EST'!AW71</f>
        <v>17</v>
      </c>
      <c r="D5" s="76">
        <f>+'ÉLÉVATION OUEST'!AW137</f>
        <v>33</v>
      </c>
      <c r="E5" s="77">
        <f>+'ÉLÉVATION NORD'!AV52</f>
        <v>17</v>
      </c>
      <c r="F5" s="76">
        <f>+TOITURES!AC54</f>
        <v>4</v>
      </c>
      <c r="G5" s="77">
        <f>+'COURS INTÉRIEURES'!AW45</f>
        <v>3</v>
      </c>
      <c r="H5" s="76">
        <f>SUM(B5:G5)</f>
        <v>107</v>
      </c>
    </row>
    <row r="6" spans="1:8" ht="15.75" x14ac:dyDescent="0.25">
      <c r="A6" s="79" t="s">
        <v>556</v>
      </c>
      <c r="B6" s="78">
        <f>SUM(B3:B5)</f>
        <v>127</v>
      </c>
      <c r="C6" s="80">
        <f t="shared" ref="C6:H6" si="0">SUM(C3:C5)</f>
        <v>54</v>
      </c>
      <c r="D6" s="78">
        <f t="shared" si="0"/>
        <v>110</v>
      </c>
      <c r="E6" s="80">
        <f t="shared" si="0"/>
        <v>39</v>
      </c>
      <c r="F6" s="78">
        <f t="shared" si="0"/>
        <v>42</v>
      </c>
      <c r="G6" s="80">
        <f t="shared" si="0"/>
        <v>39</v>
      </c>
      <c r="H6" s="81">
        <f t="shared" si="0"/>
        <v>411</v>
      </c>
    </row>
    <row r="8" spans="1:8" ht="15.75" x14ac:dyDescent="0.25">
      <c r="A8" s="103" t="s">
        <v>589</v>
      </c>
      <c r="B8" s="103"/>
      <c r="C8" s="104">
        <v>19</v>
      </c>
      <c r="D8" s="103" t="s">
        <v>558</v>
      </c>
      <c r="E8" s="103" t="s">
        <v>592</v>
      </c>
      <c r="H8" s="81">
        <f>+H6+C8</f>
        <v>430</v>
      </c>
    </row>
    <row r="11" spans="1:8" x14ac:dyDescent="0.25">
      <c r="B11" s="74">
        <v>2025</v>
      </c>
      <c r="C11" s="74">
        <f>+'ÉLÉVATION SUD'!AN178+'ÉLÉVATION EST'!AN74+'ÉLÉVATION OUEST'!AN139+'ÉLÉVATION NORD'!AM54+TOITURES!T56+'COURS INTÉRIEURES'!AN47</f>
        <v>41</v>
      </c>
    </row>
    <row r="12" spans="1:8" x14ac:dyDescent="0.25">
      <c r="B12" s="74">
        <v>2026</v>
      </c>
      <c r="C12" s="74">
        <f>+'ÉLÉVATION SUD'!AN179+'ÉLÉVATION EST'!AN75+'ÉLÉVATION OUEST'!AN140+'ÉLÉVATION NORD'!AM55+TOITURES!T57+'COURS INTÉRIEURES'!AN48</f>
        <v>188</v>
      </c>
    </row>
    <row r="13" spans="1:8" x14ac:dyDescent="0.25">
      <c r="B13" s="74">
        <v>2027</v>
      </c>
      <c r="C13" s="74">
        <f>+'ÉLÉVATION SUD'!AN180+'ÉLÉVATION EST'!AN76+'ÉLÉVATION OUEST'!AN141+'ÉLÉVATION NORD'!AM56+TOITURES!T58+'COURS INTÉRIEURES'!AN49</f>
        <v>48</v>
      </c>
    </row>
    <row r="14" spans="1:8" x14ac:dyDescent="0.25">
      <c r="B14" s="74">
        <v>2028</v>
      </c>
      <c r="C14" s="74">
        <f>+'ÉLÉVATION SUD'!AN181+'ÉLÉVATION EST'!AN77+'ÉLÉVATION OUEST'!AN142+'ÉLÉVATION NORD'!AM57+TOITURES!T59+'COURS INTÉRIEURES'!AN50</f>
        <v>35</v>
      </c>
    </row>
    <row r="15" spans="1:8" x14ac:dyDescent="0.25">
      <c r="B15" s="74">
        <v>2029</v>
      </c>
      <c r="C15" s="74">
        <f>+'ÉLÉVATION SUD'!AN182+'ÉLÉVATION EST'!AN78+'ÉLÉVATION OUEST'!AN143+'ÉLÉVATION NORD'!AM58+TOITURES!T60+'COURS INTÉRIEURES'!AN51</f>
        <v>99</v>
      </c>
    </row>
    <row r="16" spans="1:8" x14ac:dyDescent="0.25">
      <c r="B16" s="74">
        <v>2029</v>
      </c>
      <c r="C16" s="74">
        <f>+C8</f>
        <v>19</v>
      </c>
    </row>
    <row r="17" spans="3:3" x14ac:dyDescent="0.25">
      <c r="C17" s="74">
        <f>SUM(C11:C16)</f>
        <v>430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F3A7C41714A141982E451309B98992" ma:contentTypeVersion="16" ma:contentTypeDescription="Crée un document." ma:contentTypeScope="" ma:versionID="882119293cc13c7b81c9a20e4f44ffc9">
  <xsd:schema xmlns:xsd="http://www.w3.org/2001/XMLSchema" xmlns:xs="http://www.w3.org/2001/XMLSchema" xmlns:p="http://schemas.microsoft.com/office/2006/metadata/properties" xmlns:ns2="0f64acf0-2176-4004-8b30-b0c9576165f2" xmlns:ns3="bd3d0ed7-9e25-4343-b076-3d851cedb148" targetNamespace="http://schemas.microsoft.com/office/2006/metadata/properties" ma:root="true" ma:fieldsID="9624e21d21378363c3cfac7bb107044a" ns2:_="" ns3:_="">
    <xsd:import namespace="0f64acf0-2176-4004-8b30-b0c9576165f2"/>
    <xsd:import namespace="bd3d0ed7-9e25-4343-b076-3d851cedb1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64acf0-2176-4004-8b30-b0c9576165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d0ed7-9e25-4343-b076-3d851cedb14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169D81-952F-421E-80AB-986C11B4446C}"/>
</file>

<file path=customXml/itemProps2.xml><?xml version="1.0" encoding="utf-8"?>
<ds:datastoreItem xmlns:ds="http://schemas.openxmlformats.org/officeDocument/2006/customXml" ds:itemID="{6895B20B-3DB9-4EC2-9616-DD07ABDB5AFB}"/>
</file>

<file path=customXml/itemProps3.xml><?xml version="1.0" encoding="utf-8"?>
<ds:datastoreItem xmlns:ds="http://schemas.openxmlformats.org/officeDocument/2006/customXml" ds:itemID="{4BAC8B2A-1C0C-4515-933A-348FF39B22E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7</vt:i4>
      </vt:variant>
    </vt:vector>
  </HeadingPairs>
  <TitlesOfParts>
    <vt:vector size="15" baseType="lpstr">
      <vt:lpstr>COULEUR PHASAGE</vt:lpstr>
      <vt:lpstr>ÉLÉVATION SUD</vt:lpstr>
      <vt:lpstr>ÉLÉVATION EST</vt:lpstr>
      <vt:lpstr>ÉLÉVATION OUEST</vt:lpstr>
      <vt:lpstr>ÉLÉVATION NORD</vt:lpstr>
      <vt:lpstr>TOITURES</vt:lpstr>
      <vt:lpstr>COURS INTÉRIEURES</vt:lpstr>
      <vt:lpstr>RECAP MENUISERIES</vt:lpstr>
      <vt:lpstr>'COULEUR PHASAGE'!Zone_d_impression</vt:lpstr>
      <vt:lpstr>'COURS INTÉRIEURES'!Zone_d_impression</vt:lpstr>
      <vt:lpstr>'ÉLÉVATION EST'!Zone_d_impression</vt:lpstr>
      <vt:lpstr>'ÉLÉVATION NORD'!Zone_d_impression</vt:lpstr>
      <vt:lpstr>'ÉLÉVATION OUEST'!Zone_d_impression</vt:lpstr>
      <vt:lpstr>'ÉLÉVATION SUD'!Zone_d_impression</vt:lpstr>
      <vt:lpstr>TOITURES!Zone_d_impression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ARC1</dc:creator>
  <cp:lastModifiedBy>2BDM - Romain LAUNAY</cp:lastModifiedBy>
  <cp:lastPrinted>2024-10-16T09:37:15Z</cp:lastPrinted>
  <dcterms:created xsi:type="dcterms:W3CDTF">2012-02-15T08:00:45Z</dcterms:created>
  <dcterms:modified xsi:type="dcterms:W3CDTF">2025-07-01T08:04:30Z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0x01010007F3A7C41714A141982E451309B98992</vt:lpwstr>
  </property>
</Properties>
</file>